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-120" yWindow="-120" windowWidth="15600" windowHeight="11760" activeTab="6"/>
  </bookViews>
  <sheets>
    <sheet name="素食菜單總表" sheetId="49" r:id="rId1"/>
    <sheet name="菜單總表" sheetId="15" r:id="rId2"/>
    <sheet name="第1週" sheetId="24" r:id="rId3"/>
    <sheet name="第2週" sheetId="32" r:id="rId4"/>
    <sheet name="第3週" sheetId="46" r:id="rId5"/>
    <sheet name="第4週" sheetId="47" r:id="rId6"/>
    <sheet name="第5週" sheetId="48" r:id="rId7"/>
    <sheet name="三章一Q第一週" sheetId="50" r:id="rId8"/>
    <sheet name="三章一Q第二週" sheetId="51" r:id="rId9"/>
    <sheet name="三章一Q第三週" sheetId="52" r:id="rId10"/>
    <sheet name="三章一Q第四週" sheetId="53" r:id="rId11"/>
    <sheet name="三章一Q第五週" sheetId="54" r:id="rId12"/>
  </sheets>
  <externalReferences>
    <externalReference r:id="rId13"/>
  </externalReferences>
  <definedNames>
    <definedName name="__xlnm.Print_Area" localSheetId="9">#REF!</definedName>
    <definedName name="__xlnm.Print_Area" localSheetId="4">#REF!</definedName>
    <definedName name="__xlnm.Print_Area" localSheetId="5">#REF!</definedName>
    <definedName name="__xlnm.Print_Area" localSheetId="6">#REF!</definedName>
    <definedName name="__xlnm.Print_Area">#REF!</definedName>
    <definedName name="__xlnm.Print_Area_1" localSheetId="9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>#REF!</definedName>
    <definedName name="__xlnm.Print_Area_2" localSheetId="9">#REF!</definedName>
    <definedName name="__xlnm.Print_Area_2" localSheetId="4">#REF!</definedName>
    <definedName name="__xlnm.Print_Area_2" localSheetId="5">#REF!</definedName>
    <definedName name="__xlnm.Print_Area_2" localSheetId="6">#REF!</definedName>
    <definedName name="__xlnm.Print_Area_2">#REF!</definedName>
    <definedName name="__xlnm.Print_Area_3" localSheetId="9">#REF!</definedName>
    <definedName name="__xlnm.Print_Area_3" localSheetId="4">#REF!</definedName>
    <definedName name="__xlnm.Print_Area_3" localSheetId="5">#REF!</definedName>
    <definedName name="__xlnm.Print_Area_3" localSheetId="6">#REF!</definedName>
    <definedName name="__xlnm.Print_Area_3">#REF!</definedName>
    <definedName name="__xlnm.Print_Area_4" localSheetId="9">#REF!</definedName>
    <definedName name="__xlnm.Print_Area_4" localSheetId="4">#REF!</definedName>
    <definedName name="__xlnm.Print_Area_4" localSheetId="5">#REF!</definedName>
    <definedName name="__xlnm.Print_Area_4" localSheetId="6">#REF!</definedName>
    <definedName name="__xlnm.Print_Area_4">#REF!</definedName>
    <definedName name="a" localSheetId="9">#REF!</definedName>
    <definedName name="a" localSheetId="4">#REF!</definedName>
    <definedName name="a" localSheetId="5">#REF!</definedName>
    <definedName name="a" localSheetId="6">#REF!</definedName>
    <definedName name="a">#REF!</definedName>
    <definedName name="b" localSheetId="9">#REF!</definedName>
    <definedName name="b" localSheetId="6">#REF!</definedName>
    <definedName name="b">#REF!</definedName>
    <definedName name="_xlnm.Print_Area" localSheetId="0">素食菜單總表!$A$1:$H$27</definedName>
    <definedName name="_xlnm.Print_Area" localSheetId="2">第1週!$A$1:$AD$41</definedName>
    <definedName name="_xlnm.Print_Area" localSheetId="3">第2週!$A$1:$AK$40</definedName>
    <definedName name="_xlnm.Print_Area" localSheetId="4">第3週!$A$1:$AK$39</definedName>
    <definedName name="_xlnm.Print_Area" localSheetId="5">第4週!$A$1:$AO$40</definedName>
    <definedName name="_xlnm.Print_Area" localSheetId="6">第5週!$A$1:$Q$40</definedName>
    <definedName name="_xlnm.Print_Area" localSheetId="1">菜單總表!$A$1:$H$27</definedName>
    <definedName name="sdff" localSheetId="9">#REF!</definedName>
    <definedName name="sdff" localSheetId="4">#REF!</definedName>
    <definedName name="sdff" localSheetId="5">#REF!</definedName>
    <definedName name="sdff" localSheetId="6">#REF!</definedName>
    <definedName name="sdff">#REF!</definedName>
    <definedName name="sdff1" localSheetId="9">#REF!</definedName>
    <definedName name="sdff1">#REF!</definedName>
    <definedName name="w" localSheetId="9">#REF!</definedName>
    <definedName name="w">#REF!</definedName>
    <definedName name="主食類份數">([1]菜單設計!$E$4-SUM([1]菜單設計!$E$8:$E$12))/15</definedName>
    <definedName name="主食類份數小數第一位">ROUND((主食類份數-INT(主食類份數)),1)*10</definedName>
    <definedName name="年齡層" localSheetId="9">#REF!</definedName>
    <definedName name="年齡層">#REF!</definedName>
    <definedName name="肉類份數">([1]菜單設計!$C$4-SUM([1]菜單設計!$C$8:$C$13))/7</definedName>
    <definedName name="肉類份數小數第一位">ROUND(肉類份數-INT(肉類份數),1)*10</definedName>
    <definedName name="油脂份數">([1]菜單設計!$D$4-SUM([1]菜單設計!$D$8:$D$16))/5</definedName>
    <definedName name="油脂份數小數第一位">ROUND(油脂份數-INT(油脂份數),1)*10</definedName>
    <definedName name="活動量" localSheetId="9">#REF!</definedName>
    <definedName name="活動量">#REF!</definedName>
    <definedName name="第三週" localSheetId="9">#REF!</definedName>
    <definedName name="第三週" localSheetId="4">#REF!</definedName>
    <definedName name="第三週" localSheetId="5">#REF!</definedName>
    <definedName name="第三週" localSheetId="6">#REF!</definedName>
    <definedName name="第三週">#REF!</definedName>
    <definedName name="餐別" localSheetId="9">#REF!</definedName>
    <definedName name="餐別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54" l="1"/>
  <c r="E16" i="54"/>
  <c r="E11" i="54"/>
  <c r="E10" i="54"/>
  <c r="E9" i="54"/>
  <c r="E6" i="54"/>
  <c r="E5" i="54"/>
  <c r="D3" i="54"/>
  <c r="A26" i="49" l="1"/>
  <c r="B26" i="49" s="1"/>
  <c r="A25" i="49"/>
  <c r="B25" i="49" s="1"/>
  <c r="B24" i="49"/>
  <c r="B23" i="49"/>
  <c r="A19" i="49"/>
  <c r="B19" i="49" s="1"/>
  <c r="B18" i="49"/>
  <c r="B14" i="49"/>
  <c r="A14" i="49"/>
  <c r="A15" i="49" s="1"/>
  <c r="B13" i="49"/>
  <c r="A10" i="49"/>
  <c r="B10" i="49" s="1"/>
  <c r="A9" i="49"/>
  <c r="B9" i="49" s="1"/>
  <c r="B8" i="49"/>
  <c r="B4" i="49"/>
  <c r="A4" i="49"/>
  <c r="A5" i="49" s="1"/>
  <c r="B3" i="49"/>
  <c r="A6" i="49" l="1"/>
  <c r="B5" i="49"/>
  <c r="A16" i="49"/>
  <c r="B15" i="49"/>
  <c r="A20" i="49"/>
  <c r="A11" i="49"/>
  <c r="B20" i="49" l="1"/>
  <c r="A21" i="49"/>
  <c r="A7" i="49"/>
  <c r="B7" i="49" s="1"/>
  <c r="B6" i="49"/>
  <c r="A17" i="49"/>
  <c r="B17" i="49" s="1"/>
  <c r="B16" i="49"/>
  <c r="A12" i="49"/>
  <c r="B12" i="49" s="1"/>
  <c r="B11" i="49"/>
  <c r="B21" i="49" l="1"/>
  <c r="A22" i="49"/>
  <c r="B22" i="49" s="1"/>
  <c r="E26" i="48" l="1"/>
  <c r="E25" i="48"/>
  <c r="E22" i="48"/>
  <c r="E16" i="48"/>
  <c r="E11" i="48"/>
  <c r="E10" i="48"/>
  <c r="E9" i="48"/>
  <c r="E6" i="48"/>
  <c r="E5" i="48"/>
  <c r="B25" i="48"/>
  <c r="B22" i="48"/>
  <c r="B16" i="48"/>
  <c r="B9" i="48"/>
  <c r="B5" i="48"/>
  <c r="D41" i="48"/>
  <c r="C41" i="48"/>
  <c r="B41" i="48"/>
  <c r="E38" i="48"/>
  <c r="D3" i="48"/>
  <c r="AK37" i="46" l="1"/>
  <c r="AK38" i="32"/>
  <c r="Q26" i="48" l="1"/>
  <c r="Q25" i="48"/>
  <c r="Q20" i="48"/>
  <c r="Q19" i="48"/>
  <c r="Q14" i="48"/>
  <c r="Q13" i="48"/>
  <c r="Q12" i="48"/>
  <c r="Q11" i="48"/>
  <c r="Q10" i="48"/>
  <c r="Q9" i="48"/>
  <c r="Q8" i="48"/>
  <c r="Q7" i="48"/>
  <c r="Q6" i="48"/>
  <c r="Q5" i="48"/>
  <c r="M28" i="48"/>
  <c r="M27" i="48"/>
  <c r="M26" i="48"/>
  <c r="M25" i="48"/>
  <c r="M23" i="48"/>
  <c r="M22" i="48"/>
  <c r="M18" i="48"/>
  <c r="M17" i="48"/>
  <c r="M16" i="48"/>
  <c r="M13" i="48"/>
  <c r="M12" i="48"/>
  <c r="M11" i="48"/>
  <c r="M10" i="48"/>
  <c r="M9" i="48"/>
  <c r="M6" i="48"/>
  <c r="M5" i="48"/>
  <c r="I26" i="48"/>
  <c r="I25" i="48"/>
  <c r="I23" i="48"/>
  <c r="I22" i="48"/>
  <c r="I20" i="48"/>
  <c r="I19" i="48"/>
  <c r="I18" i="48"/>
  <c r="I17" i="48"/>
  <c r="I16" i="48"/>
  <c r="I13" i="48"/>
  <c r="I12" i="48"/>
  <c r="I11" i="48"/>
  <c r="I10" i="48"/>
  <c r="I9" i="48"/>
  <c r="I6" i="48"/>
  <c r="I5" i="48"/>
  <c r="AO26" i="47"/>
  <c r="AO25" i="47"/>
  <c r="AO24" i="47"/>
  <c r="AO23" i="47"/>
  <c r="AO22" i="47"/>
  <c r="AO20" i="47"/>
  <c r="AO19" i="47"/>
  <c r="AO18" i="47"/>
  <c r="AO17" i="47"/>
  <c r="AO16" i="47"/>
  <c r="AO10" i="47"/>
  <c r="AO9" i="47"/>
  <c r="AO6" i="47"/>
  <c r="AO5" i="47"/>
  <c r="AG27" i="47"/>
  <c r="AG26" i="47"/>
  <c r="AG25" i="47"/>
  <c r="AG24" i="47"/>
  <c r="AG23" i="47"/>
  <c r="AG22" i="47"/>
  <c r="AG19" i="47"/>
  <c r="AG18" i="47"/>
  <c r="AG17" i="47"/>
  <c r="AG16" i="47"/>
  <c r="AG10" i="47"/>
  <c r="AG9" i="47"/>
  <c r="AG6" i="47"/>
  <c r="AG5" i="47"/>
  <c r="Y28" i="47"/>
  <c r="Y27" i="47"/>
  <c r="Y26" i="47"/>
  <c r="Y25" i="47"/>
  <c r="Y24" i="47"/>
  <c r="Y23" i="47"/>
  <c r="Y22" i="47"/>
  <c r="Y16" i="47"/>
  <c r="Y9" i="47"/>
  <c r="Y8" i="47"/>
  <c r="Y7" i="47"/>
  <c r="Y6" i="47"/>
  <c r="Y5" i="47"/>
  <c r="Q29" i="47"/>
  <c r="Q28" i="47"/>
  <c r="Q27" i="47"/>
  <c r="Q26" i="47"/>
  <c r="Q25" i="47"/>
  <c r="Q24" i="47"/>
  <c r="Q23" i="47"/>
  <c r="Q22" i="47"/>
  <c r="Q20" i="47"/>
  <c r="Q19" i="47"/>
  <c r="Q18" i="47"/>
  <c r="Q17" i="47"/>
  <c r="Q16" i="47"/>
  <c r="Q15" i="47"/>
  <c r="Q10" i="47"/>
  <c r="Q9" i="47"/>
  <c r="Q6" i="47"/>
  <c r="Q5" i="47"/>
  <c r="I27" i="47"/>
  <c r="I26" i="47"/>
  <c r="I25" i="47"/>
  <c r="I24" i="47"/>
  <c r="I23" i="47"/>
  <c r="I22" i="47"/>
  <c r="I17" i="47"/>
  <c r="I16" i="47"/>
  <c r="I11" i="47"/>
  <c r="I10" i="47"/>
  <c r="I9" i="47"/>
  <c r="I6" i="47"/>
  <c r="I5" i="47"/>
  <c r="AK26" i="46"/>
  <c r="AK25" i="46"/>
  <c r="AK24" i="46"/>
  <c r="AK23" i="46"/>
  <c r="AK22" i="46"/>
  <c r="AK20" i="46"/>
  <c r="AK19" i="46"/>
  <c r="AK18" i="46"/>
  <c r="AK17" i="46"/>
  <c r="AK16" i="46"/>
  <c r="AK14" i="46"/>
  <c r="AK13" i="46"/>
  <c r="AK12" i="46"/>
  <c r="AK11" i="46"/>
  <c r="AK10" i="46"/>
  <c r="AK9" i="46"/>
  <c r="AK6" i="46"/>
  <c r="AK5" i="46"/>
  <c r="AG28" i="46"/>
  <c r="AG27" i="46"/>
  <c r="AG26" i="46"/>
  <c r="AG25" i="46"/>
  <c r="AG24" i="46"/>
  <c r="AG23" i="46"/>
  <c r="AG22" i="46"/>
  <c r="AG19" i="46"/>
  <c r="AG18" i="46"/>
  <c r="AG17" i="46"/>
  <c r="AG16" i="46"/>
  <c r="AG14" i="46"/>
  <c r="AG13" i="46"/>
  <c r="AG12" i="46"/>
  <c r="AG11" i="46"/>
  <c r="AG10" i="46"/>
  <c r="AG9" i="46"/>
  <c r="AG6" i="46"/>
  <c r="AG5" i="46"/>
  <c r="Y27" i="46"/>
  <c r="Y26" i="46"/>
  <c r="Y25" i="46"/>
  <c r="Y24" i="46"/>
  <c r="Y23" i="46"/>
  <c r="Y22" i="46"/>
  <c r="Y17" i="46"/>
  <c r="Y16" i="46"/>
  <c r="Y11" i="46"/>
  <c r="Y10" i="46"/>
  <c r="Y9" i="46"/>
  <c r="Y8" i="46"/>
  <c r="Y7" i="46"/>
  <c r="Y6" i="46"/>
  <c r="Y5" i="46"/>
  <c r="Q27" i="46"/>
  <c r="Q26" i="46"/>
  <c r="Q25" i="46"/>
  <c r="Q24" i="46"/>
  <c r="Q23" i="46"/>
  <c r="Q22" i="46"/>
  <c r="Q19" i="46"/>
  <c r="Q18" i="46"/>
  <c r="Q17" i="46"/>
  <c r="Q16" i="46"/>
  <c r="Q14" i="46"/>
  <c r="Q13" i="46"/>
  <c r="Q12" i="46"/>
  <c r="Q11" i="46"/>
  <c r="Q10" i="46"/>
  <c r="Q9" i="46"/>
  <c r="Q6" i="46"/>
  <c r="Q5" i="46"/>
  <c r="I27" i="46"/>
  <c r="I26" i="46"/>
  <c r="I25" i="46"/>
  <c r="I24" i="46"/>
  <c r="I23" i="46"/>
  <c r="I22" i="46"/>
  <c r="I19" i="46"/>
  <c r="I18" i="46"/>
  <c r="I17" i="46"/>
  <c r="I16" i="46"/>
  <c r="I10" i="46"/>
  <c r="I9" i="46"/>
  <c r="I5" i="46"/>
  <c r="AK26" i="32"/>
  <c r="AK25" i="32"/>
  <c r="AK24" i="32"/>
  <c r="AK23" i="32"/>
  <c r="AK22" i="32"/>
  <c r="AK19" i="32"/>
  <c r="AK18" i="32"/>
  <c r="AK17" i="32"/>
  <c r="AK16" i="32"/>
  <c r="AK10" i="32"/>
  <c r="AK9" i="32"/>
  <c r="AK6" i="32"/>
  <c r="AK5" i="32"/>
  <c r="AG28" i="32"/>
  <c r="AG27" i="32"/>
  <c r="AG26" i="32"/>
  <c r="AG25" i="32"/>
  <c r="AG24" i="32"/>
  <c r="AG23" i="32"/>
  <c r="AG22" i="32"/>
  <c r="AG19" i="32"/>
  <c r="AG18" i="32"/>
  <c r="AG17" i="32"/>
  <c r="AG16" i="32"/>
  <c r="AG12" i="32"/>
  <c r="AG11" i="32"/>
  <c r="AG10" i="32"/>
  <c r="AG9" i="32"/>
  <c r="AG6" i="32"/>
  <c r="AG5" i="32"/>
  <c r="Y28" i="32"/>
  <c r="Y27" i="32"/>
  <c r="Y26" i="32"/>
  <c r="Y25" i="32"/>
  <c r="Y24" i="32"/>
  <c r="Y23" i="32"/>
  <c r="Y22" i="32"/>
  <c r="Y17" i="32"/>
  <c r="Y16" i="32"/>
  <c r="Y11" i="32"/>
  <c r="Y10" i="32"/>
  <c r="Y9" i="32"/>
  <c r="Y8" i="32"/>
  <c r="Y7" i="32"/>
  <c r="Y6" i="32"/>
  <c r="Y5" i="32"/>
  <c r="Q29" i="32"/>
  <c r="Q28" i="32"/>
  <c r="Q27" i="32"/>
  <c r="Q26" i="32"/>
  <c r="Q25" i="32"/>
  <c r="Q24" i="32"/>
  <c r="Q23" i="32"/>
  <c r="Q22" i="32"/>
  <c r="Q19" i="32"/>
  <c r="Q18" i="32"/>
  <c r="Q17" i="32"/>
  <c r="Q16" i="32"/>
  <c r="Q10" i="32"/>
  <c r="Q9" i="32"/>
  <c r="Q6" i="32"/>
  <c r="Q5" i="32"/>
  <c r="I26" i="32"/>
  <c r="I25" i="32"/>
  <c r="I24" i="32"/>
  <c r="I23" i="32"/>
  <c r="I22" i="32"/>
  <c r="I17" i="32"/>
  <c r="I16" i="32"/>
  <c r="I13" i="32"/>
  <c r="I12" i="32"/>
  <c r="I11" i="32"/>
  <c r="I10" i="32"/>
  <c r="I9" i="32"/>
  <c r="I6" i="32"/>
  <c r="I5" i="32"/>
  <c r="AD26" i="24"/>
  <c r="AD25" i="24"/>
  <c r="AD24" i="24"/>
  <c r="AD23" i="24"/>
  <c r="AD22" i="24"/>
  <c r="AD18" i="24"/>
  <c r="AD17" i="24"/>
  <c r="AD16" i="24"/>
  <c r="AD14" i="24"/>
  <c r="AD13" i="24"/>
  <c r="AD12" i="24"/>
  <c r="AD11" i="24"/>
  <c r="AD10" i="24"/>
  <c r="AD9" i="24"/>
  <c r="AD6" i="24"/>
  <c r="AD5" i="24"/>
  <c r="Z28" i="24"/>
  <c r="Z27" i="24"/>
  <c r="Z26" i="24"/>
  <c r="Z25" i="24"/>
  <c r="Z24" i="24"/>
  <c r="Z23" i="24"/>
  <c r="Z22" i="24"/>
  <c r="Z21" i="24"/>
  <c r="Z20" i="24"/>
  <c r="Z19" i="24"/>
  <c r="Z18" i="24"/>
  <c r="Z17" i="24"/>
  <c r="Z16" i="24"/>
  <c r="Z13" i="24"/>
  <c r="Z12" i="24"/>
  <c r="Z11" i="24"/>
  <c r="Z10" i="24"/>
  <c r="Z9" i="24"/>
  <c r="Z6" i="24"/>
  <c r="Z5" i="24"/>
  <c r="V30" i="24"/>
  <c r="V29" i="24"/>
  <c r="V28" i="24"/>
  <c r="V27" i="24"/>
  <c r="V26" i="24"/>
  <c r="V25" i="24"/>
  <c r="V24" i="24"/>
  <c r="V23" i="24"/>
  <c r="V22" i="24"/>
  <c r="V17" i="24"/>
  <c r="V16" i="24"/>
  <c r="V11" i="24"/>
  <c r="V10" i="24"/>
  <c r="V9" i="24"/>
  <c r="V8" i="24"/>
  <c r="V7" i="24"/>
  <c r="V6" i="24"/>
  <c r="V5" i="24"/>
  <c r="R27" i="24"/>
  <c r="R26" i="24"/>
  <c r="R25" i="24"/>
  <c r="R24" i="24"/>
  <c r="R23" i="24"/>
  <c r="R22" i="24"/>
  <c r="R19" i="24"/>
  <c r="R18" i="24"/>
  <c r="R17" i="24"/>
  <c r="R16" i="24"/>
  <c r="R12" i="24"/>
  <c r="R11" i="24"/>
  <c r="R10" i="24"/>
  <c r="R9" i="24"/>
  <c r="R6" i="24"/>
  <c r="R5" i="24"/>
  <c r="N26" i="24"/>
  <c r="N25" i="24"/>
  <c r="N23" i="24"/>
  <c r="N22" i="24"/>
  <c r="N17" i="24"/>
  <c r="N16" i="24"/>
  <c r="N10" i="24"/>
  <c r="N9" i="24"/>
  <c r="N6" i="24"/>
  <c r="N5" i="24"/>
  <c r="Q38" i="48" l="1"/>
  <c r="Q38" i="47"/>
  <c r="Y38" i="47"/>
  <c r="Q37" i="46"/>
  <c r="Y37" i="46"/>
  <c r="AG38" i="32"/>
  <c r="Y38" i="32"/>
  <c r="Q38" i="32"/>
  <c r="I38" i="32"/>
  <c r="V39" i="24" l="1"/>
  <c r="R39" i="24"/>
  <c r="N39" i="24" l="1"/>
  <c r="I38" i="48" l="1"/>
  <c r="M38" i="48"/>
  <c r="F25" i="48" l="1"/>
  <c r="F22" i="48"/>
  <c r="F16" i="48"/>
  <c r="F9" i="48"/>
  <c r="J25" i="48"/>
  <c r="J22" i="48"/>
  <c r="J16" i="48"/>
  <c r="J9" i="48"/>
  <c r="N25" i="48"/>
  <c r="N19" i="48"/>
  <c r="N13" i="48"/>
  <c r="N6" i="48"/>
  <c r="N5" i="48"/>
  <c r="J5" i="48"/>
  <c r="F5" i="48"/>
  <c r="F3" i="48"/>
  <c r="H3" i="48" s="1"/>
  <c r="I38" i="47"/>
  <c r="AG38" i="47"/>
  <c r="AO38" i="47"/>
  <c r="AL25" i="47"/>
  <c r="AL22" i="47"/>
  <c r="AL16" i="47"/>
  <c r="AL9" i="47"/>
  <c r="AL5" i="47"/>
  <c r="AG37" i="46"/>
  <c r="I37" i="46"/>
  <c r="Z39" i="24"/>
  <c r="AH25" i="46"/>
  <c r="AH22" i="46"/>
  <c r="AH16" i="46"/>
  <c r="AH9" i="46"/>
  <c r="AH5" i="46"/>
  <c r="AH25" i="32"/>
  <c r="AH22" i="32"/>
  <c r="AH16" i="32"/>
  <c r="AH9" i="32"/>
  <c r="AH5" i="32"/>
  <c r="H41" i="48" l="1"/>
  <c r="F41" i="48"/>
  <c r="G41" i="48"/>
  <c r="AA25" i="24" l="1"/>
  <c r="AA22" i="24"/>
  <c r="AA16" i="24"/>
  <c r="AA9" i="24"/>
  <c r="AA5" i="24"/>
  <c r="B3" i="24"/>
  <c r="D3" i="24"/>
  <c r="B5" i="24"/>
  <c r="E5" i="24"/>
  <c r="E6" i="24"/>
  <c r="B9" i="24"/>
  <c r="E9" i="24"/>
  <c r="E10" i="24"/>
  <c r="E11" i="24"/>
  <c r="E12" i="24"/>
  <c r="B16" i="24"/>
  <c r="E16" i="24"/>
  <c r="E17" i="24"/>
  <c r="E18" i="24"/>
  <c r="E19" i="24"/>
  <c r="E20" i="24"/>
  <c r="B22" i="24"/>
  <c r="E22" i="24"/>
  <c r="E23" i="24"/>
  <c r="E24" i="24"/>
  <c r="B25" i="24"/>
  <c r="E25" i="24"/>
  <c r="E26" i="24"/>
  <c r="E27" i="24"/>
  <c r="F36" i="24"/>
  <c r="F37" i="24"/>
  <c r="A5" i="24"/>
  <c r="A9" i="24"/>
  <c r="A16" i="24"/>
  <c r="A25" i="15"/>
  <c r="B24" i="15"/>
  <c r="A19" i="15"/>
  <c r="A20" i="15" s="1"/>
  <c r="A21" i="15" s="1"/>
  <c r="A22" i="15" s="1"/>
  <c r="AL3" i="47" s="1"/>
  <c r="AN3" i="47" s="1"/>
  <c r="A14" i="15"/>
  <c r="A15" i="15" s="1"/>
  <c r="A16" i="15" s="1"/>
  <c r="A17" i="15" s="1"/>
  <c r="AH3" i="46" s="1"/>
  <c r="AJ3" i="46" s="1"/>
  <c r="A9" i="15"/>
  <c r="A10" i="15" s="1"/>
  <c r="A11" i="15" s="1"/>
  <c r="A12" i="15" s="1"/>
  <c r="AH3" i="32" s="1"/>
  <c r="AJ3" i="32" s="1"/>
  <c r="A4" i="15"/>
  <c r="A5" i="15" s="1"/>
  <c r="A6" i="15" s="1"/>
  <c r="A7" i="15" s="1"/>
  <c r="AA3" i="24" s="1"/>
  <c r="AC3" i="24" s="1"/>
  <c r="B25" i="15" l="1"/>
  <c r="J3" i="48"/>
  <c r="L3" i="48" s="1"/>
  <c r="A26" i="15"/>
  <c r="B26" i="15" s="1"/>
  <c r="B22" i="15"/>
  <c r="B21" i="15" l="1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S15" i="47" l="1"/>
  <c r="S27" i="47"/>
  <c r="S9" i="47"/>
  <c r="D19" i="47"/>
  <c r="D20" i="47"/>
  <c r="C14" i="47"/>
  <c r="C9" i="47"/>
  <c r="J16" i="32" l="1"/>
  <c r="J6" i="32"/>
  <c r="U24" i="48" l="1"/>
  <c r="R27" i="48"/>
  <c r="R26" i="48"/>
  <c r="R25" i="48"/>
  <c r="S19" i="48"/>
  <c r="U17" i="48"/>
  <c r="R16" i="48"/>
  <c r="U10" i="48"/>
  <c r="S9" i="48"/>
  <c r="R6" i="48"/>
  <c r="W30" i="47"/>
  <c r="O30" i="47"/>
  <c r="AI26" i="47"/>
  <c r="AJ27" i="47"/>
  <c r="AK23" i="47"/>
  <c r="AI17" i="47"/>
  <c r="AH16" i="47"/>
  <c r="AK18" i="47"/>
  <c r="AI9" i="47"/>
  <c r="AK11" i="47"/>
  <c r="AH6" i="47"/>
  <c r="AH5" i="47"/>
  <c r="R5" i="47"/>
  <c r="AA26" i="47"/>
  <c r="Z25" i="47"/>
  <c r="AB28" i="47"/>
  <c r="AB27" i="47"/>
  <c r="AC23" i="47"/>
  <c r="AA16" i="47"/>
  <c r="Z16" i="47"/>
  <c r="AA6" i="47"/>
  <c r="AC7" i="47"/>
  <c r="V5" i="47"/>
  <c r="T29" i="47"/>
  <c r="T28" i="47"/>
  <c r="T26" i="47"/>
  <c r="U21" i="47"/>
  <c r="U24" i="47"/>
  <c r="U20" i="47"/>
  <c r="R18" i="47"/>
  <c r="R16" i="47"/>
  <c r="R11" i="47"/>
  <c r="U10" i="47"/>
  <c r="R6" i="47"/>
  <c r="K26" i="47"/>
  <c r="M27" i="47"/>
  <c r="L25" i="47"/>
  <c r="M23" i="47"/>
  <c r="M17" i="47"/>
  <c r="K16" i="47"/>
  <c r="K9" i="47"/>
  <c r="K10" i="47"/>
  <c r="M11" i="47"/>
  <c r="M5" i="47"/>
  <c r="J6" i="47"/>
  <c r="B6" i="47"/>
  <c r="B5" i="47"/>
  <c r="B26" i="47"/>
  <c r="B25" i="47"/>
  <c r="B27" i="47"/>
  <c r="D22" i="47"/>
  <c r="D23" i="47"/>
  <c r="E24" i="47"/>
  <c r="E18" i="47"/>
  <c r="D16" i="47"/>
  <c r="E11" i="47"/>
  <c r="D12" i="47"/>
  <c r="D10" i="47"/>
  <c r="J10" i="46"/>
  <c r="L25" i="46"/>
  <c r="L23" i="46"/>
  <c r="D25" i="46"/>
  <c r="K10" i="46"/>
  <c r="K16" i="46"/>
  <c r="K17" i="46"/>
  <c r="S27" i="46"/>
  <c r="S12" i="46"/>
  <c r="S9" i="46"/>
  <c r="S16" i="46"/>
  <c r="AA26" i="46"/>
  <c r="AA16" i="46"/>
  <c r="AA8" i="46"/>
  <c r="AB7" i="46"/>
  <c r="AB11" i="46"/>
  <c r="AB22" i="46"/>
  <c r="AB25" i="46"/>
  <c r="AB24" i="46"/>
  <c r="T26" i="46"/>
  <c r="T22" i="46"/>
  <c r="T18" i="46"/>
  <c r="T17" i="46"/>
  <c r="T13" i="46"/>
  <c r="T11" i="46"/>
  <c r="T10" i="46"/>
  <c r="L22" i="46"/>
  <c r="D24" i="46"/>
  <c r="D22" i="46"/>
  <c r="D19" i="46"/>
  <c r="D16" i="46"/>
  <c r="AC27" i="46"/>
  <c r="AC23" i="46"/>
  <c r="AC17" i="46"/>
  <c r="Z16" i="46"/>
  <c r="AC9" i="46"/>
  <c r="Z10" i="46"/>
  <c r="Z6" i="46"/>
  <c r="R6" i="46"/>
  <c r="R5" i="46"/>
  <c r="Z5" i="46"/>
  <c r="R25" i="46"/>
  <c r="U24" i="46"/>
  <c r="U19" i="46"/>
  <c r="U14" i="46"/>
  <c r="T23" i="47" l="1"/>
  <c r="T19" i="47"/>
  <c r="AB24" i="47"/>
  <c r="L24" i="47"/>
  <c r="T17" i="47"/>
  <c r="AJ24" i="47"/>
  <c r="AJ19" i="47"/>
  <c r="T23" i="48"/>
  <c r="T22" i="48"/>
  <c r="V5" i="46"/>
  <c r="J26" i="46"/>
  <c r="M27" i="46"/>
  <c r="M24" i="46"/>
  <c r="M18" i="46"/>
  <c r="M9" i="46"/>
  <c r="B27" i="46"/>
  <c r="E23" i="46"/>
  <c r="E17" i="46"/>
  <c r="E9" i="46"/>
  <c r="B5" i="46"/>
  <c r="Z6" i="32"/>
  <c r="Z28" i="32"/>
  <c r="AA26" i="32"/>
  <c r="AC27" i="32"/>
  <c r="D16" i="32"/>
  <c r="AB25" i="32"/>
  <c r="AC23" i="32"/>
  <c r="AC17" i="32"/>
  <c r="Z16" i="32"/>
  <c r="AA16" i="32"/>
  <c r="AB7" i="32"/>
  <c r="AC12" i="32"/>
  <c r="Z11" i="32"/>
  <c r="Z9" i="32"/>
  <c r="AA8" i="32"/>
  <c r="T19" i="32"/>
  <c r="U18" i="32"/>
  <c r="T16" i="32"/>
  <c r="S17" i="32"/>
  <c r="S28" i="32"/>
  <c r="T29" i="32"/>
  <c r="R27" i="32"/>
  <c r="T26" i="32"/>
  <c r="R25" i="32"/>
  <c r="B29" i="32"/>
  <c r="K29" i="32"/>
  <c r="U24" i="32"/>
  <c r="T22" i="32"/>
  <c r="T23" i="32"/>
  <c r="U10" i="32"/>
  <c r="K26" i="32"/>
  <c r="J25" i="32"/>
  <c r="M24" i="32"/>
  <c r="L23" i="32"/>
  <c r="M17" i="32"/>
  <c r="K16" i="32"/>
  <c r="M11" i="32"/>
  <c r="L13" i="32"/>
  <c r="L12" i="32"/>
  <c r="K10" i="32"/>
  <c r="L9" i="32"/>
  <c r="M5" i="32"/>
  <c r="B26" i="32"/>
  <c r="E23" i="32"/>
  <c r="B24" i="32"/>
  <c r="E18" i="32"/>
  <c r="D13" i="32"/>
  <c r="E12" i="32"/>
  <c r="D11" i="32"/>
  <c r="D10" i="32"/>
  <c r="C9" i="32"/>
  <c r="J20" i="24"/>
  <c r="H16" i="24"/>
  <c r="G29" i="24"/>
  <c r="G26" i="24"/>
  <c r="J25" i="24"/>
  <c r="I19" i="24"/>
  <c r="I18" i="24"/>
  <c r="G17" i="24"/>
  <c r="H17" i="24"/>
  <c r="J12" i="24"/>
  <c r="H11" i="24"/>
  <c r="H10" i="24"/>
  <c r="I9" i="24"/>
  <c r="N3" i="48"/>
  <c r="O3" i="24"/>
  <c r="Q3" i="24" s="1"/>
  <c r="A16" i="48"/>
  <c r="A9" i="48"/>
  <c r="A5" i="48"/>
  <c r="A16" i="47"/>
  <c r="A9" i="47"/>
  <c r="A5" i="47"/>
  <c r="L22" i="47"/>
  <c r="AD5" i="32"/>
  <c r="A16" i="46"/>
  <c r="A9" i="46"/>
  <c r="A5" i="46"/>
  <c r="A16" i="32"/>
  <c r="A9" i="32"/>
  <c r="A5" i="32"/>
  <c r="B25" i="32"/>
  <c r="D30" i="32"/>
  <c r="C8" i="32"/>
  <c r="W25" i="24"/>
  <c r="S25" i="24"/>
  <c r="O25" i="24"/>
  <c r="K25" i="24"/>
  <c r="W22" i="24"/>
  <c r="S22" i="24"/>
  <c r="O22" i="24"/>
  <c r="K22" i="24"/>
  <c r="W16" i="24"/>
  <c r="S16" i="24"/>
  <c r="O16" i="24"/>
  <c r="K16" i="24"/>
  <c r="W9" i="24"/>
  <c r="S6" i="24"/>
  <c r="O9" i="24"/>
  <c r="K9" i="24"/>
  <c r="W5" i="24"/>
  <c r="S5" i="24"/>
  <c r="O5" i="24"/>
  <c r="K5" i="24"/>
  <c r="W3" i="24"/>
  <c r="Y3" i="24" s="1"/>
  <c r="S3" i="24"/>
  <c r="U3" i="24" s="1"/>
  <c r="K3" i="24"/>
  <c r="M3" i="24" s="1"/>
  <c r="P41" i="48" l="1"/>
  <c r="O41" i="48"/>
  <c r="L41" i="48"/>
  <c r="P3" i="48"/>
  <c r="F34" i="24"/>
  <c r="F38" i="24"/>
  <c r="AB22" i="32"/>
  <c r="AB24" i="32"/>
  <c r="B6" i="32"/>
  <c r="B5" i="32"/>
  <c r="C17" i="32"/>
  <c r="D22" i="32"/>
  <c r="L22" i="32"/>
  <c r="T20" i="48"/>
  <c r="N41" i="48" s="1"/>
  <c r="G5" i="24"/>
  <c r="I22" i="24"/>
  <c r="F35" i="24" s="1"/>
  <c r="G6" i="24"/>
  <c r="B6" i="46"/>
  <c r="C10" i="46"/>
  <c r="C18" i="46"/>
  <c r="C17" i="47"/>
  <c r="J41" i="48" l="1"/>
  <c r="K41" i="48"/>
  <c r="F33" i="24"/>
  <c r="F39" i="24" l="1"/>
  <c r="F9" i="47" l="1"/>
  <c r="AD5" i="47"/>
  <c r="AD9" i="47"/>
  <c r="AD16" i="47"/>
  <c r="AD22" i="47"/>
  <c r="AD25" i="47"/>
  <c r="V25" i="47"/>
  <c r="V22" i="47"/>
  <c r="V16" i="47"/>
  <c r="V6" i="47"/>
  <c r="AD3" i="47"/>
  <c r="V3" i="47"/>
  <c r="N25" i="47"/>
  <c r="N22" i="47"/>
  <c r="N15" i="47"/>
  <c r="N9" i="47"/>
  <c r="N5" i="47"/>
  <c r="N3" i="47"/>
  <c r="F25" i="47"/>
  <c r="F22" i="47"/>
  <c r="F16" i="47"/>
  <c r="F5" i="47"/>
  <c r="N25" i="46" l="1"/>
  <c r="AD5" i="46"/>
  <c r="F3" i="47" l="1"/>
  <c r="H3" i="47" s="1"/>
  <c r="T25" i="47"/>
  <c r="X3" i="47"/>
  <c r="AF3" i="47"/>
  <c r="P3" i="47"/>
  <c r="AD16" i="46"/>
  <c r="AD25" i="46"/>
  <c r="AD22" i="46"/>
  <c r="AD9" i="46"/>
  <c r="AD3" i="46"/>
  <c r="AF3" i="46" s="1"/>
  <c r="W29" i="46"/>
  <c r="V25" i="46"/>
  <c r="V22" i="46"/>
  <c r="V16" i="46"/>
  <c r="V6" i="46"/>
  <c r="V3" i="46"/>
  <c r="X3" i="46" s="1"/>
  <c r="N22" i="46"/>
  <c r="N16" i="46"/>
  <c r="N9" i="46"/>
  <c r="N5" i="46"/>
  <c r="N3" i="46"/>
  <c r="P3" i="46" s="1"/>
  <c r="F25" i="46"/>
  <c r="F22" i="46"/>
  <c r="F16" i="46"/>
  <c r="F9" i="46"/>
  <c r="F5" i="46"/>
  <c r="F3" i="46"/>
  <c r="H3" i="46" s="1"/>
  <c r="AB22" i="47" l="1"/>
  <c r="AB9" i="47"/>
  <c r="AJ22" i="47"/>
  <c r="Z5" i="47"/>
  <c r="AF41" i="47"/>
  <c r="T22" i="47"/>
  <c r="AE41" i="47"/>
  <c r="J6" i="46"/>
  <c r="J5" i="46"/>
  <c r="P41" i="47"/>
  <c r="H41" i="47" l="1"/>
  <c r="AD41" i="47"/>
  <c r="X41" i="47"/>
  <c r="AB8" i="47"/>
  <c r="V41" i="47" s="1"/>
  <c r="O41" i="47"/>
  <c r="G41" i="47"/>
  <c r="F41" i="47" l="1"/>
  <c r="N41" i="47"/>
  <c r="W41" i="47"/>
  <c r="AB10" i="32" l="1"/>
  <c r="R6" i="32" l="1"/>
  <c r="S9" i="32"/>
  <c r="R5" i="32"/>
  <c r="AD25" i="32" l="1"/>
  <c r="AD22" i="32" l="1"/>
  <c r="AD16" i="32"/>
  <c r="AD9" i="32"/>
  <c r="V25" i="32"/>
  <c r="V22" i="32"/>
  <c r="V6" i="32"/>
  <c r="V5" i="32"/>
  <c r="V16" i="32"/>
  <c r="N25" i="32"/>
  <c r="N22" i="32"/>
  <c r="N16" i="32"/>
  <c r="N9" i="32"/>
  <c r="N5" i="32"/>
  <c r="AD3" i="32"/>
  <c r="AF3" i="32" s="1"/>
  <c r="V3" i="32"/>
  <c r="X3" i="32" s="1"/>
  <c r="N3" i="32"/>
  <c r="P3" i="32" s="1"/>
  <c r="F25" i="32" l="1"/>
  <c r="F22" i="32"/>
  <c r="F16" i="32"/>
  <c r="F5" i="32"/>
  <c r="F9" i="32"/>
  <c r="F3" i="32" l="1"/>
  <c r="H3" i="32" s="1"/>
</calcChain>
</file>

<file path=xl/sharedStrings.xml><?xml version="1.0" encoding="utf-8"?>
<sst xmlns="http://schemas.openxmlformats.org/spreadsheetml/2006/main" count="1996" uniqueCount="793">
  <si>
    <t>高麗菜</t>
    <phoneticPr fontId="2" type="noConversion"/>
  </si>
  <si>
    <t>蒜末</t>
    <phoneticPr fontId="2" type="noConversion"/>
  </si>
  <si>
    <t>星期</t>
  </si>
  <si>
    <t>副食一</t>
  </si>
  <si>
    <t>湯品</t>
  </si>
  <si>
    <t>其他</t>
  </si>
  <si>
    <t>薑絲</t>
    <phoneticPr fontId="2" type="noConversion"/>
  </si>
  <si>
    <t>風味餐</t>
  </si>
  <si>
    <t>筍絲</t>
    <phoneticPr fontId="2" type="noConversion"/>
  </si>
  <si>
    <t>糙米</t>
    <phoneticPr fontId="2" type="noConversion"/>
  </si>
  <si>
    <t>紅K</t>
    <phoneticPr fontId="2" type="noConversion"/>
  </si>
  <si>
    <t>雞腿</t>
    <phoneticPr fontId="2" type="noConversion"/>
  </si>
  <si>
    <t>洋芋</t>
    <phoneticPr fontId="2" type="noConversion"/>
  </si>
  <si>
    <t>雞蛋</t>
    <phoneticPr fontId="2" type="noConversion"/>
  </si>
  <si>
    <t>每人克數</t>
    <phoneticPr fontId="2" type="noConversion"/>
  </si>
  <si>
    <t>總量    (公斤)</t>
    <phoneticPr fontId="2" type="noConversion"/>
  </si>
  <si>
    <t>廠商</t>
    <phoneticPr fontId="15" type="noConversion"/>
  </si>
  <si>
    <t>蒜頭</t>
    <phoneticPr fontId="15" type="noConversion"/>
  </si>
  <si>
    <t>湯</t>
    <phoneticPr fontId="2" type="noConversion"/>
  </si>
  <si>
    <t>水果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</si>
  <si>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</si>
  <si>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</si>
  <si>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</si>
  <si>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油脂與堅果種子類</t>
    <phoneticPr fontId="2" type="noConversion"/>
  </si>
  <si>
    <t>菜名/烹調法</t>
    <phoneticPr fontId="2" type="noConversion"/>
  </si>
  <si>
    <t>供應人數：</t>
    <phoneticPr fontId="15" type="noConversion"/>
  </si>
  <si>
    <t>日期</t>
    <phoneticPr fontId="15" type="noConversion"/>
  </si>
  <si>
    <t>項目</t>
    <phoneticPr fontId="2" type="noConversion"/>
  </si>
  <si>
    <t>材料</t>
    <phoneticPr fontId="2" type="noConversion"/>
  </si>
  <si>
    <t>每人克數</t>
    <phoneticPr fontId="2" type="noConversion"/>
  </si>
  <si>
    <t>主任</t>
    <phoneticPr fontId="15" type="noConversion"/>
  </si>
  <si>
    <t>洋蔥</t>
    <phoneticPr fontId="2" type="noConversion"/>
  </si>
  <si>
    <t>豆腐</t>
    <phoneticPr fontId="2" type="noConversion"/>
  </si>
  <si>
    <t>冬瓜</t>
    <phoneticPr fontId="2" type="noConversion"/>
  </si>
  <si>
    <t>三色豆</t>
    <phoneticPr fontId="2" type="noConversion"/>
  </si>
  <si>
    <t>肉絲</t>
    <phoneticPr fontId="2" type="noConversion"/>
  </si>
  <si>
    <t>洋蔥</t>
    <phoneticPr fontId="2" type="noConversion"/>
  </si>
  <si>
    <t>絞肉</t>
    <phoneticPr fontId="2" type="noConversion"/>
  </si>
  <si>
    <t>紅K絲</t>
    <phoneticPr fontId="2" type="noConversion"/>
  </si>
  <si>
    <t>高麗菜</t>
    <phoneticPr fontId="2" type="noConversion"/>
  </si>
  <si>
    <t>菜名/烹調法</t>
    <phoneticPr fontId="2" type="noConversion"/>
  </si>
  <si>
    <t>白米</t>
    <phoneticPr fontId="2" type="noConversion"/>
  </si>
  <si>
    <t>紅蘿蔔</t>
    <phoneticPr fontId="2" type="noConversion"/>
  </si>
  <si>
    <t>泰安</t>
    <phoneticPr fontId="15" type="noConversion"/>
  </si>
  <si>
    <t>蔥</t>
    <phoneticPr fontId="16" type="noConversion"/>
  </si>
  <si>
    <t>翡翠</t>
    <phoneticPr fontId="15" type="noConversion"/>
  </si>
  <si>
    <t>蒜</t>
    <phoneticPr fontId="2" type="noConversion"/>
  </si>
  <si>
    <t>奶類</t>
    <phoneticPr fontId="2" type="noConversion"/>
  </si>
  <si>
    <t>油</t>
    <phoneticPr fontId="2" type="noConversion"/>
  </si>
  <si>
    <t>副食三</t>
    <phoneticPr fontId="15" type="noConversion"/>
  </si>
  <si>
    <t>監廚</t>
    <phoneticPr fontId="15" type="noConversion"/>
  </si>
  <si>
    <t>玉米粒</t>
    <phoneticPr fontId="2" type="noConversion"/>
  </si>
  <si>
    <t>油</t>
    <phoneticPr fontId="16" type="noConversion"/>
  </si>
  <si>
    <t>油菜</t>
    <phoneticPr fontId="2" type="noConversion"/>
  </si>
  <si>
    <t>材料</t>
    <phoneticPr fontId="2" type="noConversion"/>
  </si>
  <si>
    <t>白米</t>
    <phoneticPr fontId="16" type="noConversion"/>
  </si>
  <si>
    <t>大統益</t>
    <phoneticPr fontId="15" type="noConversion"/>
  </si>
  <si>
    <t>油</t>
    <phoneticPr fontId="15" type="noConversion"/>
  </si>
  <si>
    <t>蒜末</t>
    <phoneticPr fontId="15" type="noConversion"/>
  </si>
  <si>
    <t>水果</t>
    <phoneticPr fontId="2" type="noConversion"/>
  </si>
  <si>
    <t>奶類</t>
    <phoneticPr fontId="2" type="noConversion"/>
  </si>
  <si>
    <t>營養供應比例</t>
    <phoneticPr fontId="15" type="noConversion"/>
  </si>
  <si>
    <t>全穀根莖類</t>
    <phoneticPr fontId="2" type="noConversion"/>
  </si>
  <si>
    <t>熱量</t>
    <phoneticPr fontId="15" type="noConversion"/>
  </si>
  <si>
    <t>大黃瓜</t>
    <phoneticPr fontId="2" type="noConversion"/>
  </si>
  <si>
    <t>白米</t>
    <phoneticPr fontId="2" type="noConversion"/>
  </si>
  <si>
    <t>冬粉</t>
    <phoneticPr fontId="2" type="noConversion"/>
  </si>
  <si>
    <t>雞蛋</t>
    <phoneticPr fontId="16" type="noConversion"/>
  </si>
  <si>
    <t>油</t>
    <phoneticPr fontId="16" type="noConversion"/>
  </si>
  <si>
    <t>冬瓜</t>
    <phoneticPr fontId="15" type="noConversion"/>
  </si>
  <si>
    <t>小米</t>
    <phoneticPr fontId="15" type="noConversion"/>
  </si>
  <si>
    <t>薑絲</t>
    <phoneticPr fontId="15" type="noConversion"/>
  </si>
  <si>
    <t>油</t>
    <phoneticPr fontId="15" type="noConversion"/>
  </si>
  <si>
    <t>水果類</t>
    <phoneticPr fontId="2" type="noConversion"/>
  </si>
  <si>
    <t>熱量</t>
    <phoneticPr fontId="15" type="noConversion"/>
  </si>
  <si>
    <t>蔥花</t>
    <phoneticPr fontId="2" type="noConversion"/>
  </si>
  <si>
    <t>日期</t>
    <phoneticPr fontId="15" type="noConversion"/>
  </si>
  <si>
    <t>糙米</t>
    <phoneticPr fontId="15" type="noConversion"/>
  </si>
  <si>
    <t>小白菜</t>
    <phoneticPr fontId="15" type="noConversion"/>
  </si>
  <si>
    <t>豆魚肉蛋類</t>
    <phoneticPr fontId="15" type="noConversion"/>
  </si>
  <si>
    <t>高麗菜</t>
    <phoneticPr fontId="15" type="noConversion"/>
  </si>
  <si>
    <t>蒜末</t>
    <phoneticPr fontId="15" type="noConversion"/>
  </si>
  <si>
    <t>雞丁</t>
    <phoneticPr fontId="15" type="noConversion"/>
  </si>
  <si>
    <t>青江菜</t>
    <phoneticPr fontId="15" type="noConversion"/>
  </si>
  <si>
    <t>紅蘿蔔</t>
    <phoneticPr fontId="15" type="noConversion"/>
  </si>
  <si>
    <t>洋蔥</t>
    <phoneticPr fontId="15" type="noConversion"/>
  </si>
  <si>
    <t>柴魚片</t>
    <phoneticPr fontId="15" type="noConversion"/>
  </si>
  <si>
    <t>紅棗</t>
    <phoneticPr fontId="15" type="noConversion"/>
  </si>
  <si>
    <t>小米</t>
    <phoneticPr fontId="2" type="noConversion"/>
  </si>
  <si>
    <t>絞肉</t>
    <phoneticPr fontId="2" type="noConversion"/>
  </si>
  <si>
    <t>油</t>
    <phoneticPr fontId="2" type="noConversion"/>
  </si>
  <si>
    <t>水果</t>
  </si>
  <si>
    <t>全脂乳品類</t>
    <phoneticPr fontId="2" type="noConversion"/>
  </si>
  <si>
    <t>全脂乳品類</t>
    <phoneticPr fontId="2" type="noConversion"/>
  </si>
  <si>
    <t>肉片</t>
    <phoneticPr fontId="15" type="noConversion"/>
  </si>
  <si>
    <t>青江菜</t>
    <phoneticPr fontId="2" type="noConversion"/>
  </si>
  <si>
    <t>日期</t>
  </si>
  <si>
    <t>主食</t>
  </si>
  <si>
    <t>副食二</t>
  </si>
  <si>
    <t>副食三</t>
  </si>
  <si>
    <t>小米飯</t>
  </si>
  <si>
    <t>小白菜(炒)</t>
    <phoneticPr fontId="14" type="noConversion"/>
  </si>
  <si>
    <t>洋芋燒肉(燒)</t>
  </si>
  <si>
    <t>糙米飯</t>
  </si>
  <si>
    <t>鮮蔬冬粉(炒)</t>
  </si>
  <si>
    <t>翡翠蒸蛋(蒸)</t>
  </si>
  <si>
    <t>芝麻飯</t>
  </si>
  <si>
    <t>瓜仔肉燥(滷)</t>
  </si>
  <si>
    <t>麥克雞塊×3(炸)</t>
  </si>
  <si>
    <t>玉米濃湯</t>
  </si>
  <si>
    <t>義大利肉醬麵(燴)</t>
  </si>
  <si>
    <t>海苔飯</t>
  </si>
  <si>
    <t>京醬肉片(燒)</t>
  </si>
  <si>
    <t>蕃茄燒雞(燒)</t>
  </si>
  <si>
    <t>玉米炒蛋(炒)</t>
  </si>
  <si>
    <t>地瓜飯</t>
  </si>
  <si>
    <t>鮮菇豆腐(燒)</t>
  </si>
  <si>
    <t>奶香洋芋(燒)</t>
  </si>
  <si>
    <t>肉燥炒麵(炒)　　　　　　　　　　　　　　　</t>
  </si>
  <si>
    <t>大肉包×1(蒸)</t>
  </si>
  <si>
    <t>油菜(炒)</t>
    <phoneticPr fontId="14" type="noConversion"/>
  </si>
  <si>
    <t>有機小白菜(炒)</t>
    <phoneticPr fontId="14" type="noConversion"/>
  </si>
  <si>
    <t>有機油菜(炒)</t>
    <phoneticPr fontId="14" type="noConversion"/>
  </si>
  <si>
    <t>韭菜豆芽菜(炒)</t>
    <phoneticPr fontId="14" type="noConversion"/>
  </si>
  <si>
    <t>滷雞排×1(滷)</t>
    <phoneticPr fontId="14" type="noConversion"/>
  </si>
  <si>
    <t>油腐滷蛋(滷)</t>
    <phoneticPr fontId="14" type="noConversion"/>
  </si>
  <si>
    <t>豬肉壽喜燒(燒)</t>
    <phoneticPr fontId="14" type="noConversion"/>
  </si>
  <si>
    <t>蝦皮冬瓜(炒)</t>
    <phoneticPr fontId="14" type="noConversion"/>
  </si>
  <si>
    <t>高麗菜(炒)</t>
    <phoneticPr fontId="14" type="noConversion"/>
  </si>
  <si>
    <t>白米</t>
    <phoneticPr fontId="16" type="noConversion"/>
  </si>
  <si>
    <t>肉絲</t>
    <phoneticPr fontId="2" type="noConversion"/>
  </si>
  <si>
    <t>肉片</t>
    <phoneticPr fontId="2" type="noConversion"/>
  </si>
  <si>
    <t>香油</t>
    <phoneticPr fontId="2" type="noConversion"/>
  </si>
  <si>
    <t>副食三</t>
    <phoneticPr fontId="15" type="noConversion"/>
  </si>
  <si>
    <t>金順昌</t>
    <phoneticPr fontId="15" type="noConversion"/>
  </si>
  <si>
    <t>蔬菜類</t>
    <phoneticPr fontId="2" type="noConversion"/>
  </si>
  <si>
    <t>C</t>
    <phoneticPr fontId="2" type="noConversion"/>
  </si>
  <si>
    <t>P</t>
    <phoneticPr fontId="2" type="noConversion"/>
  </si>
  <si>
    <t>V</t>
    <phoneticPr fontId="2" type="noConversion"/>
  </si>
  <si>
    <t>F</t>
    <phoneticPr fontId="15" type="noConversion"/>
  </si>
  <si>
    <t>C</t>
    <phoneticPr fontId="2" type="noConversion"/>
  </si>
  <si>
    <t>F</t>
    <phoneticPr fontId="15" type="noConversion"/>
  </si>
  <si>
    <t>營養供應比例</t>
    <phoneticPr fontId="15" type="noConversion"/>
  </si>
  <si>
    <t>校長</t>
    <phoneticPr fontId="15" type="noConversion"/>
  </si>
  <si>
    <t>食譜設計</t>
    <phoneticPr fontId="15" type="noConversion"/>
  </si>
  <si>
    <t xml:space="preserve">蝦排×1(炸) </t>
    <phoneticPr fontId="2" type="noConversion" alignment="center"/>
  </si>
  <si>
    <t>海絲炒干絲(炒)</t>
    <phoneticPr fontId="2" type="noConversion" alignment="center"/>
  </si>
  <si>
    <t>總量    (公斤)</t>
    <phoneticPr fontId="2" type="noConversion"/>
  </si>
  <si>
    <t>V</t>
    <phoneticPr fontId="2" type="noConversion"/>
  </si>
  <si>
    <t>麵</t>
    <phoneticPr fontId="2" type="noConversion"/>
  </si>
  <si>
    <t>洋蔥</t>
    <phoneticPr fontId="15" type="noConversion"/>
  </si>
  <si>
    <t>肉片</t>
    <phoneticPr fontId="2" type="noConversion"/>
  </si>
  <si>
    <t>全穀根莖類</t>
    <phoneticPr fontId="2" type="noConversion"/>
  </si>
  <si>
    <t>豆魚肉蛋類</t>
    <phoneticPr fontId="2" type="noConversion"/>
  </si>
  <si>
    <t>水果類</t>
    <phoneticPr fontId="2" type="noConversion"/>
  </si>
  <si>
    <t>油脂與堅果種子類</t>
    <phoneticPr fontId="2" type="noConversion"/>
  </si>
  <si>
    <t>熱量</t>
    <phoneticPr fontId="15" type="noConversion"/>
  </si>
  <si>
    <t>肉丁</t>
    <phoneticPr fontId="2" type="noConversion"/>
  </si>
  <si>
    <t>白K</t>
    <phoneticPr fontId="2" type="noConversion"/>
  </si>
  <si>
    <t>車輪</t>
    <phoneticPr fontId="2" type="noConversion"/>
  </si>
  <si>
    <t>蟹肉絲</t>
    <phoneticPr fontId="16" type="noConversion"/>
  </si>
  <si>
    <t>Q契作</t>
    <phoneticPr fontId="15" type="noConversion"/>
  </si>
  <si>
    <t>Q契作</t>
    <phoneticPr fontId="15" type="noConversion"/>
  </si>
  <si>
    <t>椰漿</t>
    <phoneticPr fontId="2" type="noConversion"/>
  </si>
  <si>
    <t>西谷米</t>
    <phoneticPr fontId="16" type="noConversion"/>
  </si>
  <si>
    <t>二砂糖</t>
    <phoneticPr fontId="16" type="noConversion"/>
  </si>
  <si>
    <t>油菜</t>
    <phoneticPr fontId="15" type="noConversion"/>
  </si>
  <si>
    <t>洋芋</t>
    <phoneticPr fontId="16" type="noConversion"/>
  </si>
  <si>
    <t>豆干片</t>
    <phoneticPr fontId="2" type="noConversion"/>
  </si>
  <si>
    <t>小魚干</t>
    <phoneticPr fontId="15" type="noConversion"/>
  </si>
  <si>
    <t>油花生</t>
    <phoneticPr fontId="2" type="noConversion"/>
  </si>
  <si>
    <t>紅K絲</t>
    <phoneticPr fontId="15" type="noConversion"/>
  </si>
  <si>
    <t>豆芽菜</t>
    <phoneticPr fontId="15" type="noConversion"/>
  </si>
  <si>
    <t>雞蛋</t>
    <phoneticPr fontId="2" type="noConversion"/>
  </si>
  <si>
    <t>有機小白菜</t>
    <phoneticPr fontId="2" type="noConversion"/>
  </si>
  <si>
    <t>薑絲</t>
    <phoneticPr fontId="2" type="noConversion"/>
  </si>
  <si>
    <t>木耳絲</t>
    <phoneticPr fontId="2" type="noConversion"/>
  </si>
  <si>
    <t>糙米</t>
    <phoneticPr fontId="15" type="noConversion"/>
  </si>
  <si>
    <t>雞丁</t>
    <phoneticPr fontId="15" type="noConversion"/>
  </si>
  <si>
    <t>蕃茄</t>
    <phoneticPr fontId="2" type="noConversion"/>
  </si>
  <si>
    <t>筍片</t>
    <phoneticPr fontId="2" type="noConversion"/>
  </si>
  <si>
    <t>大白菜</t>
    <phoneticPr fontId="15" type="noConversion"/>
  </si>
  <si>
    <t>榨菜</t>
    <phoneticPr fontId="2" type="noConversion"/>
  </si>
  <si>
    <t>木耳絲</t>
    <phoneticPr fontId="2" type="noConversion"/>
  </si>
  <si>
    <t>木耳絲</t>
    <phoneticPr fontId="15" type="noConversion"/>
  </si>
  <si>
    <t>雞蛋</t>
    <phoneticPr fontId="15" type="noConversion"/>
  </si>
  <si>
    <t>香油</t>
    <phoneticPr fontId="15" type="noConversion"/>
  </si>
  <si>
    <t>枸杞</t>
    <phoneticPr fontId="2" type="noConversion"/>
  </si>
  <si>
    <t>紫米</t>
    <phoneticPr fontId="2" type="noConversion"/>
  </si>
  <si>
    <t>紅豆</t>
    <phoneticPr fontId="15" type="noConversion"/>
  </si>
  <si>
    <t>黑白芝麻</t>
    <phoneticPr fontId="2" type="noConversion"/>
  </si>
  <si>
    <t>麥克雞塊</t>
    <phoneticPr fontId="15" type="noConversion"/>
  </si>
  <si>
    <t>清里肌</t>
    <phoneticPr fontId="15" type="noConversion"/>
  </si>
  <si>
    <t>海帶絲</t>
    <phoneticPr fontId="15" type="noConversion"/>
  </si>
  <si>
    <t>豆干絲</t>
    <phoneticPr fontId="15" type="noConversion"/>
  </si>
  <si>
    <t>青蔥</t>
    <phoneticPr fontId="15" type="noConversion"/>
  </si>
  <si>
    <t>紅K絲</t>
    <phoneticPr fontId="15" type="noConversion"/>
  </si>
  <si>
    <t>大白菜</t>
    <phoneticPr fontId="15" type="noConversion"/>
  </si>
  <si>
    <t>玉米粒</t>
    <phoneticPr fontId="15" type="noConversion"/>
  </si>
  <si>
    <t>紅K丁</t>
    <phoneticPr fontId="15" type="noConversion"/>
  </si>
  <si>
    <t>洋蔥</t>
    <phoneticPr fontId="15" type="noConversion"/>
  </si>
  <si>
    <t>洋芋</t>
    <phoneticPr fontId="15" type="noConversion"/>
  </si>
  <si>
    <t>雞蛋</t>
    <phoneticPr fontId="15" type="noConversion"/>
  </si>
  <si>
    <t>絞肉</t>
    <phoneticPr fontId="15" type="noConversion"/>
  </si>
  <si>
    <t>三色豆</t>
    <phoneticPr fontId="15" type="noConversion"/>
  </si>
  <si>
    <t>紅K丁</t>
    <phoneticPr fontId="15" type="noConversion"/>
  </si>
  <si>
    <t>油</t>
    <phoneticPr fontId="15" type="noConversion"/>
  </si>
  <si>
    <t>蝦排</t>
    <phoneticPr fontId="15" type="noConversion"/>
  </si>
  <si>
    <t>有機油菜</t>
    <phoneticPr fontId="15" type="noConversion"/>
  </si>
  <si>
    <t>海苔絲</t>
    <phoneticPr fontId="2" type="noConversion"/>
  </si>
  <si>
    <t>白米</t>
    <phoneticPr fontId="2" type="noConversion"/>
  </si>
  <si>
    <t>肉片</t>
    <phoneticPr fontId="15" type="noConversion"/>
  </si>
  <si>
    <t>洋蔥</t>
    <phoneticPr fontId="15" type="noConversion"/>
  </si>
  <si>
    <t>紅K片</t>
    <phoneticPr fontId="15" type="noConversion"/>
  </si>
  <si>
    <t>韭菜</t>
    <phoneticPr fontId="15" type="noConversion"/>
  </si>
  <si>
    <t>豆芽菜</t>
    <phoneticPr fontId="15" type="noConversion"/>
  </si>
  <si>
    <t>南瓜</t>
    <phoneticPr fontId="15" type="noConversion"/>
  </si>
  <si>
    <t>高麗菜</t>
    <phoneticPr fontId="15" type="noConversion"/>
  </si>
  <si>
    <t>木耳絲</t>
    <phoneticPr fontId="15" type="noConversion"/>
  </si>
  <si>
    <t>食譜設計</t>
    <phoneticPr fontId="15" type="noConversion"/>
  </si>
  <si>
    <t>白米</t>
    <phoneticPr fontId="15" type="noConversion"/>
  </si>
  <si>
    <t>豆包絲</t>
    <phoneticPr fontId="15" type="noConversion"/>
  </si>
  <si>
    <t>白木耳</t>
    <phoneticPr fontId="15" type="noConversion"/>
  </si>
  <si>
    <t>小油腐丁</t>
    <phoneticPr fontId="15" type="noConversion"/>
  </si>
  <si>
    <t>冬菜</t>
    <phoneticPr fontId="15" type="noConversion"/>
  </si>
  <si>
    <t>冬粉</t>
    <phoneticPr fontId="15" type="noConversion"/>
  </si>
  <si>
    <t>香油</t>
    <phoneticPr fontId="15" type="noConversion"/>
  </si>
  <si>
    <t>紅K</t>
    <phoneticPr fontId="15" type="noConversion"/>
  </si>
  <si>
    <t>洋蔥</t>
    <phoneticPr fontId="15" type="noConversion"/>
  </si>
  <si>
    <t>蝦皮</t>
    <phoneticPr fontId="15" type="noConversion"/>
  </si>
  <si>
    <t>薑絲</t>
    <phoneticPr fontId="15" type="noConversion"/>
  </si>
  <si>
    <t>味噌</t>
    <phoneticPr fontId="15" type="noConversion"/>
  </si>
  <si>
    <t>乾海芽</t>
    <phoneticPr fontId="15" type="noConversion"/>
  </si>
  <si>
    <t>豆腐</t>
    <phoneticPr fontId="15" type="noConversion"/>
  </si>
  <si>
    <t>洋芋</t>
    <phoneticPr fontId="15" type="noConversion"/>
  </si>
  <si>
    <t>雞排</t>
    <phoneticPr fontId="2" type="noConversion"/>
  </si>
  <si>
    <t>洋芋</t>
    <phoneticPr fontId="15" type="noConversion"/>
  </si>
  <si>
    <t>紅K</t>
    <phoneticPr fontId="15" type="noConversion"/>
  </si>
  <si>
    <t>紅K</t>
    <phoneticPr fontId="15" type="noConversion"/>
  </si>
  <si>
    <t>蛋</t>
    <phoneticPr fontId="15" type="noConversion"/>
  </si>
  <si>
    <t>薑絲</t>
    <phoneticPr fontId="15" type="noConversion"/>
  </si>
  <si>
    <t>味噌</t>
    <phoneticPr fontId="15" type="noConversion"/>
  </si>
  <si>
    <t>香油</t>
    <phoneticPr fontId="15" type="noConversion"/>
  </si>
  <si>
    <t>有機豆芽菜</t>
    <phoneticPr fontId="15" type="noConversion"/>
  </si>
  <si>
    <t>韭菜</t>
    <phoneticPr fontId="15" type="noConversion"/>
  </si>
  <si>
    <t>白K</t>
    <phoneticPr fontId="15" type="noConversion"/>
  </si>
  <si>
    <t>小油腐丁</t>
    <phoneticPr fontId="15" type="noConversion"/>
  </si>
  <si>
    <t>蕃茄</t>
    <phoneticPr fontId="15" type="noConversion"/>
  </si>
  <si>
    <t>滷蛋</t>
    <phoneticPr fontId="15" type="noConversion"/>
  </si>
  <si>
    <t>紅K丁</t>
    <phoneticPr fontId="15" type="noConversion"/>
  </si>
  <si>
    <t>高麗菜</t>
    <phoneticPr fontId="16" type="noConversion"/>
  </si>
  <si>
    <t>蒜</t>
    <phoneticPr fontId="15" type="noConversion"/>
  </si>
  <si>
    <t>油</t>
    <phoneticPr fontId="15" type="noConversion"/>
  </si>
  <si>
    <t>筍絲</t>
    <phoneticPr fontId="15" type="noConversion"/>
  </si>
  <si>
    <t>木耳絲</t>
    <phoneticPr fontId="15" type="noConversion"/>
  </si>
  <si>
    <t>地瓜</t>
    <phoneticPr fontId="2" type="noConversion"/>
  </si>
  <si>
    <t>豆干片</t>
    <phoneticPr fontId="15" type="noConversion"/>
  </si>
  <si>
    <t>香菇絲</t>
    <phoneticPr fontId="15" type="noConversion"/>
  </si>
  <si>
    <t>金針菇</t>
    <phoneticPr fontId="15" type="noConversion"/>
  </si>
  <si>
    <t>木耳絲</t>
    <phoneticPr fontId="16" type="noConversion"/>
  </si>
  <si>
    <t>綠豆</t>
    <phoneticPr fontId="15" type="noConversion"/>
  </si>
  <si>
    <t>薏仁</t>
    <phoneticPr fontId="15" type="noConversion"/>
  </si>
  <si>
    <t>黑白芝麻</t>
    <phoneticPr fontId="2" type="noConversion"/>
  </si>
  <si>
    <t>小油腐丁</t>
    <phoneticPr fontId="2" type="noConversion"/>
  </si>
  <si>
    <t>花枝丸</t>
    <phoneticPr fontId="15" type="noConversion"/>
  </si>
  <si>
    <t>小白菜</t>
    <phoneticPr fontId="15" type="noConversion"/>
  </si>
  <si>
    <t>油</t>
    <phoneticPr fontId="15" type="noConversion"/>
  </si>
  <si>
    <t>紫菜</t>
    <phoneticPr fontId="15" type="noConversion"/>
  </si>
  <si>
    <t>洋蔥</t>
    <phoneticPr fontId="15" type="noConversion"/>
  </si>
  <si>
    <t>三色豆</t>
    <phoneticPr fontId="15" type="noConversion"/>
  </si>
  <si>
    <t>油菜</t>
    <phoneticPr fontId="15" type="noConversion"/>
  </si>
  <si>
    <t>蕃茄</t>
    <phoneticPr fontId="15" type="noConversion"/>
  </si>
  <si>
    <t>絞肉</t>
    <phoneticPr fontId="15" type="noConversion"/>
  </si>
  <si>
    <t>大肉包</t>
    <phoneticPr fontId="15" type="noConversion"/>
  </si>
  <si>
    <t>木耳絲</t>
    <phoneticPr fontId="15" type="noConversion"/>
  </si>
  <si>
    <t>小白菜</t>
    <phoneticPr fontId="2" type="noConversion"/>
  </si>
  <si>
    <t>豆薯</t>
    <phoneticPr fontId="15" type="noConversion"/>
  </si>
  <si>
    <t>雞蛋</t>
    <phoneticPr fontId="15" type="noConversion"/>
  </si>
  <si>
    <t>當歸片</t>
    <phoneticPr fontId="15" type="noConversion"/>
  </si>
  <si>
    <t>白蘿蔔</t>
    <phoneticPr fontId="15" type="noConversion"/>
  </si>
  <si>
    <t>海苔絲</t>
    <phoneticPr fontId="2" type="noConversion"/>
  </si>
  <si>
    <t>柳葉魚</t>
    <phoneticPr fontId="15" type="noConversion"/>
  </si>
  <si>
    <t>豆腐</t>
    <phoneticPr fontId="15" type="noConversion"/>
  </si>
  <si>
    <t>咖哩粉</t>
    <phoneticPr fontId="15" type="noConversion"/>
  </si>
  <si>
    <t>豆芽菜</t>
    <phoneticPr fontId="15" type="noConversion"/>
  </si>
  <si>
    <t>紅絲豆芽菜(炒)</t>
    <phoneticPr fontId="14" type="noConversion"/>
  </si>
  <si>
    <t>青江菜(炒)</t>
    <phoneticPr fontId="14" type="noConversion"/>
  </si>
  <si>
    <t>木耳青花菜(炒)</t>
    <phoneticPr fontId="14" type="noConversion"/>
  </si>
  <si>
    <t>黑椒豬排×1(滷)</t>
    <phoneticPr fontId="2" type="noConversion" alignment="center"/>
  </si>
  <si>
    <t>紅絲大白菜(炒)</t>
    <phoneticPr fontId="14" type="noConversion"/>
  </si>
  <si>
    <t>鮮蔬豆包絲(炒)</t>
    <phoneticPr fontId="14" type="noConversion"/>
  </si>
  <si>
    <t>有機豆芽菜(炒)</t>
    <phoneticPr fontId="14" type="noConversion"/>
  </si>
  <si>
    <t>豆薯炒蛋(炒)</t>
    <phoneticPr fontId="14" type="noConversion"/>
  </si>
  <si>
    <t>小白菜(炒)</t>
    <phoneticPr fontId="14" type="noConversion"/>
  </si>
  <si>
    <t>咖哩豆腐(炒)</t>
    <phoneticPr fontId="14" type="noConversion"/>
  </si>
  <si>
    <t>蒜末</t>
    <phoneticPr fontId="15" type="noConversion"/>
  </si>
  <si>
    <t>豆薯丁</t>
    <phoneticPr fontId="15" type="noConversion"/>
  </si>
  <si>
    <t>肉片</t>
    <phoneticPr fontId="15" type="noConversion"/>
  </si>
  <si>
    <t xml:space="preserve">日式咖哩麵(燴)            </t>
    <phoneticPr fontId="2" type="noConversion" alignment="center"/>
  </si>
  <si>
    <t>紅蘿蔔炒蛋(炒)</t>
    <phoneticPr fontId="2" type="noConversion" alignment="center"/>
  </si>
  <si>
    <t>丁香豆干(炒)</t>
    <phoneticPr fontId="2" type="noConversion" alignment="center"/>
  </si>
  <si>
    <t>酸 辣 湯</t>
    <phoneticPr fontId="2" type="noConversion" alignment="center"/>
  </si>
  <si>
    <t>榨菜肉絲</t>
    <phoneticPr fontId="2" type="noConversion" alignment="center"/>
  </si>
  <si>
    <t>小米飯</t>
    <phoneticPr fontId="2" type="noConversion" alignment="center"/>
  </si>
  <si>
    <t>風味餐</t>
    <phoneticPr fontId="2" type="noConversion" alignment="center"/>
  </si>
  <si>
    <t>有機小白菜(炒)</t>
    <phoneticPr fontId="2" type="noConversion" alignment="center"/>
  </si>
  <si>
    <t>油菜(炒)</t>
    <phoneticPr fontId="14" type="noConversion"/>
  </si>
  <si>
    <t>青花菜(炒)</t>
    <phoneticPr fontId="14" type="noConversion"/>
  </si>
  <si>
    <t>三杯雞(燒)</t>
    <phoneticPr fontId="2" type="noConversion" alignment="center"/>
  </si>
  <si>
    <t>京都排骨(燒)</t>
    <phoneticPr fontId="2" type="noConversion" alignment="center"/>
  </si>
  <si>
    <t>柴魚蒸蛋(蒸)</t>
    <phoneticPr fontId="2" type="noConversion" alignment="center"/>
  </si>
  <si>
    <t>木須肉(炒)</t>
    <phoneticPr fontId="2" type="noConversion" alignment="center"/>
  </si>
  <si>
    <t>金針三絲</t>
    <phoneticPr fontId="2" type="noConversion" alignment="center"/>
  </si>
  <si>
    <t>黃瓜大骨</t>
    <phoneticPr fontId="2" type="noConversion" alignment="center"/>
  </si>
  <si>
    <t>酸菜鴨湯</t>
    <phoneticPr fontId="2" type="noConversion" alignment="center"/>
  </si>
  <si>
    <t>蔬菜田園</t>
    <phoneticPr fontId="2" type="noConversion" alignment="center"/>
  </si>
  <si>
    <t>冬菜冬粉</t>
    <phoneticPr fontId="2" type="noConversion" alignment="center"/>
  </si>
  <si>
    <t>白玉油腐</t>
    <phoneticPr fontId="2" type="noConversion" alignment="center"/>
  </si>
  <si>
    <t>海芽味噌</t>
    <phoneticPr fontId="2" type="noConversion" alignment="center"/>
  </si>
  <si>
    <t>筍絲肉羹</t>
    <phoneticPr fontId="2" type="noConversion" alignment="center"/>
  </si>
  <si>
    <t>綠豆薏仁甜湯</t>
    <phoneticPr fontId="2" type="noConversion" alignment="center"/>
  </si>
  <si>
    <t>羅 宋 湯</t>
    <phoneticPr fontId="2" type="noConversion" alignment="center"/>
  </si>
  <si>
    <t>味噌豆腐</t>
    <phoneticPr fontId="2" type="noConversion" alignment="center"/>
  </si>
  <si>
    <t>供應人數：</t>
    <phoneticPr fontId="2" type="noConversion"/>
  </si>
  <si>
    <t>紅蘿蔔</t>
    <phoneticPr fontId="2" type="noConversion"/>
  </si>
  <si>
    <t>水果</t>
    <phoneticPr fontId="2" type="noConversion"/>
  </si>
  <si>
    <t>水果</t>
    <phoneticPr fontId="15" type="noConversion"/>
  </si>
  <si>
    <t>紅蘿蔔</t>
    <phoneticPr fontId="15" type="noConversion"/>
  </si>
  <si>
    <t>肉片</t>
    <phoneticPr fontId="15" type="noConversion"/>
  </si>
  <si>
    <t>當歸肉片</t>
    <phoneticPr fontId="14" type="noConversion"/>
  </si>
  <si>
    <t>雞蛋</t>
    <phoneticPr fontId="15" type="noConversion"/>
  </si>
  <si>
    <t>肉絲</t>
    <phoneticPr fontId="15" type="noConversion"/>
  </si>
  <si>
    <t>高麗菜</t>
    <phoneticPr fontId="15" type="noConversion"/>
  </si>
  <si>
    <t>有機小白菜</t>
    <phoneticPr fontId="15" type="noConversion"/>
  </si>
  <si>
    <t>酸菜</t>
    <phoneticPr fontId="15" type="noConversion"/>
  </si>
  <si>
    <t>鴨丁</t>
    <phoneticPr fontId="15" type="noConversion"/>
  </si>
  <si>
    <t>排骨</t>
    <phoneticPr fontId="15" type="noConversion"/>
  </si>
  <si>
    <t>肉丁</t>
    <phoneticPr fontId="15" type="noConversion"/>
  </si>
  <si>
    <t>白蘿蔔</t>
    <phoneticPr fontId="15" type="noConversion"/>
  </si>
  <si>
    <t>雞蛋</t>
    <phoneticPr fontId="15" type="noConversion"/>
  </si>
  <si>
    <t>豆仁</t>
    <phoneticPr fontId="15" type="noConversion"/>
  </si>
  <si>
    <t>青花菜</t>
    <phoneticPr fontId="15" type="noConversion"/>
  </si>
  <si>
    <t>乾木耳</t>
    <phoneticPr fontId="15" type="noConversion"/>
  </si>
  <si>
    <t>筍絲</t>
    <phoneticPr fontId="15" type="noConversion"/>
  </si>
  <si>
    <t>乾金針</t>
    <phoneticPr fontId="15" type="noConversion"/>
  </si>
  <si>
    <t>玉米粒</t>
    <phoneticPr fontId="15" type="noConversion"/>
  </si>
  <si>
    <t>洋蔥</t>
    <phoneticPr fontId="15" type="noConversion"/>
  </si>
  <si>
    <t>油</t>
    <phoneticPr fontId="15" type="noConversion"/>
  </si>
  <si>
    <t>雞丁</t>
    <phoneticPr fontId="15" type="noConversion"/>
  </si>
  <si>
    <t>薑片</t>
    <phoneticPr fontId="15" type="noConversion"/>
  </si>
  <si>
    <t>黑麻油</t>
    <phoneticPr fontId="15" type="noConversion"/>
  </si>
  <si>
    <t>蒜頭</t>
    <phoneticPr fontId="15" type="noConversion"/>
  </si>
  <si>
    <t>米血</t>
    <phoneticPr fontId="15" type="noConversion"/>
  </si>
  <si>
    <t>油菜</t>
    <phoneticPr fontId="15" type="noConversion"/>
  </si>
  <si>
    <t>大黃瓜</t>
    <phoneticPr fontId="15" type="noConversion"/>
  </si>
  <si>
    <t>龍骨</t>
    <phoneticPr fontId="15" type="noConversion"/>
  </si>
  <si>
    <t>油</t>
    <phoneticPr fontId="15" type="noConversion"/>
  </si>
  <si>
    <t>紅蘿蔔</t>
    <phoneticPr fontId="2" type="noConversion"/>
  </si>
  <si>
    <t>小米</t>
    <phoneticPr fontId="15" type="noConversion"/>
  </si>
  <si>
    <t>玉米粒</t>
    <phoneticPr fontId="2" type="noConversion"/>
  </si>
  <si>
    <t>油</t>
    <phoneticPr fontId="2" type="noConversion"/>
  </si>
  <si>
    <t>水果類</t>
    <phoneticPr fontId="2" type="noConversion"/>
  </si>
  <si>
    <t>醬瓜</t>
    <phoneticPr fontId="15" type="noConversion"/>
  </si>
  <si>
    <t>腐竹</t>
    <phoneticPr fontId="15" type="noConversion"/>
  </si>
  <si>
    <t>冷凍青花菜</t>
    <phoneticPr fontId="15" type="noConversion"/>
  </si>
  <si>
    <t>麵（濕）</t>
    <phoneticPr fontId="2" type="noConversion"/>
  </si>
  <si>
    <t>甜不辣</t>
    <phoneticPr fontId="15" type="noConversion"/>
  </si>
  <si>
    <t>雞肉堡</t>
    <phoneticPr fontId="15" type="noConversion"/>
  </si>
  <si>
    <t>麵條</t>
    <phoneticPr fontId="2" type="noConversion"/>
  </si>
  <si>
    <t>青椒</t>
    <phoneticPr fontId="15" type="noConversion"/>
  </si>
  <si>
    <t>肉絲</t>
    <phoneticPr fontId="15" type="noConversion"/>
  </si>
  <si>
    <t>芋頭</t>
    <phoneticPr fontId="15" type="noConversion"/>
  </si>
  <si>
    <t>香油</t>
    <phoneticPr fontId="15" type="noConversion"/>
  </si>
  <si>
    <t>紅豆紫米甜湯</t>
    <phoneticPr fontId="2" type="noConversion" alignment="center"/>
  </si>
  <si>
    <t>油菜(炒)</t>
    <phoneticPr fontId="14" type="noConversion"/>
  </si>
  <si>
    <t>青江菜(炒)</t>
    <phoneticPr fontId="14" type="noConversion"/>
  </si>
  <si>
    <t>柳葉魚×3(炸)</t>
    <phoneticPr fontId="2" type="noConversion" alignment="center"/>
  </si>
  <si>
    <t>木耳大白菜(炒)</t>
    <phoneticPr fontId="14" type="noConversion"/>
  </si>
  <si>
    <t>梅林雞腿×1(燒)</t>
    <phoneticPr fontId="14" type="noConversion"/>
  </si>
  <si>
    <t>特燒里肌排</t>
    <phoneticPr fontId="2" type="noConversion"/>
  </si>
  <si>
    <t>特燒里肌排×1(燒)</t>
    <phoneticPr fontId="2" type="noConversion" alignment="center"/>
  </si>
  <si>
    <t>香雞排×1(炸)</t>
    <phoneticPr fontId="2" type="noConversion" alignment="center"/>
  </si>
  <si>
    <t>香雞排</t>
    <phoneticPr fontId="2" type="noConversion"/>
  </si>
  <si>
    <t>桂圓銀耳甜湯</t>
    <phoneticPr fontId="2" type="noConversion" alignment="center"/>
  </si>
  <si>
    <t xml:space="preserve">肉絲蛋炒飯(炒)                 </t>
    <phoneticPr fontId="2" type="noConversion" alignment="center"/>
  </si>
  <si>
    <t>紅蘿蔔</t>
    <phoneticPr fontId="2" type="noConversion"/>
  </si>
  <si>
    <t>芋頭西米露甜湯</t>
    <phoneticPr fontId="2" type="noConversion" alignment="center"/>
  </si>
  <si>
    <t>西谷米</t>
    <phoneticPr fontId="15" type="noConversion"/>
  </si>
  <si>
    <t>蕃茄醬風味炒飯(炒)</t>
    <phoneticPr fontId="2" type="noConversion" alignment="center"/>
  </si>
  <si>
    <t>筍燜雞(燒)</t>
    <phoneticPr fontId="2" type="noConversion" alignment="center"/>
  </si>
  <si>
    <t>冬瓜燒排骨(燒)</t>
    <phoneticPr fontId="2" type="noConversion" alignment="center"/>
  </si>
  <si>
    <t>排骨</t>
    <phoneticPr fontId="2" type="noConversion"/>
  </si>
  <si>
    <t>肉丁</t>
    <phoneticPr fontId="2" type="noConversion"/>
  </si>
  <si>
    <t>紅蘿蔔</t>
    <phoneticPr fontId="15" type="noConversion"/>
  </si>
  <si>
    <t>海芽大骨</t>
    <phoneticPr fontId="2" type="noConversion" alignment="center"/>
  </si>
  <si>
    <t>海帶芽</t>
    <phoneticPr fontId="2" type="noConversion"/>
  </si>
  <si>
    <t>大骨</t>
    <phoneticPr fontId="15" type="noConversion"/>
  </si>
  <si>
    <t>枸杞高麗菜(炒)</t>
    <phoneticPr fontId="14" type="noConversion"/>
  </si>
  <si>
    <t>大瓜炒蛋(炒)</t>
    <phoneticPr fontId="2" type="noConversion" alignment="center"/>
  </si>
  <si>
    <t>雞肉堡排×1(炸)</t>
    <phoneticPr fontId="14" type="noConversion"/>
  </si>
  <si>
    <t>紫菜蛋花</t>
    <phoneticPr fontId="2" type="noConversion" alignment="center"/>
  </si>
  <si>
    <t xml:space="preserve"> 蟹絲翡翠             </t>
    <phoneticPr fontId="2" type="noConversion" alignment="center"/>
  </si>
  <si>
    <t>紫菜</t>
    <phoneticPr fontId="15" type="noConversion"/>
  </si>
  <si>
    <t>雞蛋</t>
    <phoneticPr fontId="15" type="noConversion"/>
  </si>
  <si>
    <t>柴魚</t>
    <phoneticPr fontId="15" type="noConversion"/>
  </si>
  <si>
    <t>適量</t>
    <phoneticPr fontId="15" type="noConversion"/>
  </si>
  <si>
    <t>蟹絲</t>
    <phoneticPr fontId="15" type="noConversion"/>
  </si>
  <si>
    <t>雞蛋</t>
    <phoneticPr fontId="15" type="noConversion"/>
  </si>
  <si>
    <t>紫菜針菇</t>
    <phoneticPr fontId="2" type="noConversion" alignment="center"/>
  </si>
  <si>
    <t>金針菇</t>
    <phoneticPr fontId="15" type="noConversion"/>
  </si>
  <si>
    <t>綜合燒肉(燒)</t>
    <phoneticPr fontId="2" type="noConversion" alignment="center"/>
  </si>
  <si>
    <t>蜜汁肉丁(燒)</t>
    <phoneticPr fontId="2" type="noConversion" alignment="center"/>
  </si>
  <si>
    <t>肉丁</t>
    <phoneticPr fontId="15" type="noConversion"/>
  </si>
  <si>
    <t>味噌油腐</t>
    <phoneticPr fontId="2" type="noConversion" alignment="center"/>
  </si>
  <si>
    <t>油豆腐</t>
    <phoneticPr fontId="15" type="noConversion"/>
  </si>
  <si>
    <t>花枝排</t>
    <phoneticPr fontId="15" type="noConversion"/>
  </si>
  <si>
    <t>糙米飯</t>
    <phoneticPr fontId="2" type="noConversion" alignment="center"/>
  </si>
  <si>
    <t>糙米</t>
    <phoneticPr fontId="15" type="noConversion"/>
  </si>
  <si>
    <t>小米飯</t>
    <phoneticPr fontId="2" type="noConversion" alignment="center"/>
  </si>
  <si>
    <t>小米</t>
    <phoneticPr fontId="15" type="noConversion"/>
  </si>
  <si>
    <t>糙米</t>
    <phoneticPr fontId="2" type="noConversion"/>
  </si>
  <si>
    <t>白米飯</t>
    <phoneticPr fontId="2" type="noConversion" alignment="center"/>
  </si>
  <si>
    <t>小米</t>
    <phoneticPr fontId="2" type="noConversion"/>
  </si>
  <si>
    <t>花枝排×1(炸)</t>
    <phoneticPr fontId="2" type="noConversion" alignment="center"/>
  </si>
  <si>
    <t>黑蜜肉排×1(拉油)</t>
    <phoneticPr fontId="14" type="noConversion"/>
  </si>
  <si>
    <t>黑蜜肉排</t>
    <phoneticPr fontId="15" type="noConversion"/>
  </si>
  <si>
    <t>雞丁</t>
    <phoneticPr fontId="2" type="noConversion"/>
  </si>
  <si>
    <t>泰式酸辣雞(燒)</t>
    <phoneticPr fontId="2" type="noConversion" alignment="center"/>
  </si>
  <si>
    <t>花枝丸×2(炸)</t>
    <phoneticPr fontId="2" type="noConversion" alignment="center"/>
  </si>
  <si>
    <t>水果</t>
    <phoneticPr fontId="2" type="noConversion" alignment="center"/>
  </si>
  <si>
    <t>水果</t>
    <phoneticPr fontId="15" type="noConversion"/>
  </si>
  <si>
    <t>有機空心菜(炒)</t>
    <phoneticPr fontId="14" type="noConversion"/>
  </si>
  <si>
    <t>有機空心菜</t>
    <phoneticPr fontId="2" type="noConversion"/>
  </si>
  <si>
    <t>食譜設計:</t>
    <phoneticPr fontId="2" type="noConversion"/>
  </si>
  <si>
    <t xml:space="preserve">  執行秘書：  </t>
    <phoneticPr fontId="2" type="noConversion"/>
  </si>
  <si>
    <t>主任:</t>
    <phoneticPr fontId="2" type="noConversion" alignment="center"/>
  </si>
  <si>
    <t>校長：</t>
    <phoneticPr fontId="2" type="noConversion" alignment="center"/>
  </si>
  <si>
    <t>執行秘書</t>
    <phoneticPr fontId="2" type="noConversion"/>
  </si>
  <si>
    <t>周荃</t>
    <phoneticPr fontId="2" type="noConversion"/>
  </si>
  <si>
    <t>供應商營養師：</t>
    <phoneticPr fontId="2" type="noConversion"/>
  </si>
  <si>
    <t>供應商電話：07-7872311</t>
    <phoneticPr fontId="15" type="noConversion"/>
  </si>
  <si>
    <t>1080人</t>
    <phoneticPr fontId="2" type="noConversion"/>
  </si>
  <si>
    <t>1080人</t>
    <phoneticPr fontId="15" type="noConversion"/>
  </si>
  <si>
    <t>1080人</t>
    <phoneticPr fontId="15" type="noConversion"/>
  </si>
  <si>
    <t>校長</t>
    <phoneticPr fontId="15" type="noConversion"/>
  </si>
  <si>
    <t>週六</t>
    <phoneticPr fontId="2" type="noConversion" alignment="center"/>
  </si>
  <si>
    <t>小米飯</t>
    <phoneticPr fontId="2" type="noConversion" alignment="center"/>
  </si>
  <si>
    <t>梅干菜燒肉(燒)</t>
    <phoneticPr fontId="2" type="noConversion" alignment="center"/>
  </si>
  <si>
    <t>沙茶豆干(炒)</t>
    <phoneticPr fontId="2" type="noConversion" alignment="center"/>
  </si>
  <si>
    <t>青江菜(炒)</t>
    <phoneticPr fontId="14" type="noConversion"/>
  </si>
  <si>
    <t>蘿蔔雞湯</t>
    <phoneticPr fontId="2" type="noConversion" alignment="center"/>
  </si>
  <si>
    <t>肉丁</t>
    <phoneticPr fontId="15" type="noConversion"/>
  </si>
  <si>
    <t>紅蘿蔔</t>
    <phoneticPr fontId="15" type="noConversion"/>
  </si>
  <si>
    <t>梅干菜</t>
    <phoneticPr fontId="15" type="noConversion"/>
  </si>
  <si>
    <t>五香豆干丁</t>
    <phoneticPr fontId="15" type="noConversion"/>
  </si>
  <si>
    <t>青江菜</t>
    <phoneticPr fontId="15" type="noConversion"/>
  </si>
  <si>
    <t>白蘿蔔</t>
    <phoneticPr fontId="15" type="noConversion"/>
  </si>
  <si>
    <t>雞丁</t>
    <phoneticPr fontId="15" type="noConversion"/>
  </si>
  <si>
    <t>糙米飯</t>
    <phoneticPr fontId="2" type="noConversion" alignment="center"/>
  </si>
  <si>
    <t>三杯素羊肉</t>
    <phoneticPr fontId="2" type="noConversion" alignment="center"/>
  </si>
  <si>
    <t>紅蘿蔔豆包</t>
    <phoneticPr fontId="2" type="noConversion" alignment="center"/>
  </si>
  <si>
    <t>油菜</t>
    <phoneticPr fontId="14" type="noConversion"/>
  </si>
  <si>
    <t>味噌油腐</t>
    <phoneticPr fontId="2" type="noConversion" alignment="center"/>
  </si>
  <si>
    <t>素咖哩洋芋</t>
    <phoneticPr fontId="2" type="noConversion" alignment="center"/>
  </si>
  <si>
    <t>花生豆干</t>
    <phoneticPr fontId="2" type="noConversion" alignment="center"/>
  </si>
  <si>
    <t>枸杞高麗菜</t>
    <phoneticPr fontId="14" type="noConversion"/>
  </si>
  <si>
    <t>海芽針菇</t>
    <phoneticPr fontId="2" type="noConversion" alignment="center"/>
  </si>
  <si>
    <t xml:space="preserve">青醬炒飯              </t>
    <phoneticPr fontId="2" type="noConversion" alignment="center"/>
  </si>
  <si>
    <t>牛蒡排×1</t>
    <phoneticPr fontId="2" type="noConversion" alignment="center"/>
  </si>
  <si>
    <t>有機小白菜</t>
    <phoneticPr fontId="14" type="noConversion"/>
  </si>
  <si>
    <t>素酸辣湯</t>
    <phoneticPr fontId="2" type="noConversion" alignment="center"/>
  </si>
  <si>
    <t>香芋凍豆腐</t>
    <phoneticPr fontId="2" type="noConversion" alignment="center"/>
  </si>
  <si>
    <t>素螞蟻上樹</t>
    <phoneticPr fontId="2" type="noConversion" alignment="center"/>
  </si>
  <si>
    <t>青江菜</t>
    <phoneticPr fontId="14" type="noConversion"/>
  </si>
  <si>
    <t>榨菜素肉絲</t>
    <phoneticPr fontId="2" type="noConversion" alignment="center"/>
  </si>
  <si>
    <t>小米飯</t>
    <phoneticPr fontId="2" type="noConversion" alignment="center"/>
  </si>
  <si>
    <t>冬瓜燒麵輪</t>
    <phoneticPr fontId="2" type="noConversion" alignment="center"/>
  </si>
  <si>
    <t>彩椒西芹</t>
    <phoneticPr fontId="2" type="noConversion" alignment="center"/>
  </si>
  <si>
    <t>紅絲豆芽菜</t>
    <phoneticPr fontId="14" type="noConversion"/>
  </si>
  <si>
    <t>紅豆紫米甜湯</t>
    <phoneticPr fontId="2" type="noConversion" alignment="center"/>
  </si>
  <si>
    <t>瓜仔素肉燥</t>
    <phoneticPr fontId="2" type="noConversion" alignment="center"/>
  </si>
  <si>
    <t>七味香百頁豆腐</t>
    <phoneticPr fontId="2" type="noConversion" alignment="center"/>
  </si>
  <si>
    <t>木耳青花菜</t>
    <phoneticPr fontId="14" type="noConversion"/>
  </si>
  <si>
    <t>紫菜針菇</t>
    <phoneticPr fontId="2" type="noConversion" alignment="center"/>
  </si>
  <si>
    <t>紫菜針菇</t>
    <phoneticPr fontId="2" type="noConversion" alignment="center"/>
  </si>
  <si>
    <t>素鹽酥雞</t>
    <phoneticPr fontId="2" type="noConversion" alignment="center"/>
  </si>
  <si>
    <t>素鹽酥雞</t>
    <phoneticPr fontId="2" type="noConversion" alignment="center"/>
  </si>
  <si>
    <t>素沙茶豆干</t>
    <phoneticPr fontId="2" type="noConversion" alignment="center"/>
  </si>
  <si>
    <t>紅絲大白菜</t>
    <phoneticPr fontId="14" type="noConversion"/>
  </si>
  <si>
    <t>水果</t>
    <phoneticPr fontId="2" type="noConversion" alignment="center"/>
  </si>
  <si>
    <t>素義大利肉醬麵</t>
    <phoneticPr fontId="2" type="noConversion" alignment="center"/>
  </si>
  <si>
    <t xml:space="preserve">素鱈排×1 </t>
    <phoneticPr fontId="2" type="noConversion" alignment="center"/>
  </si>
  <si>
    <t>有機油菜</t>
    <phoneticPr fontId="14" type="noConversion"/>
  </si>
  <si>
    <t>什錦菌菇</t>
    <phoneticPr fontId="2" type="noConversion" alignment="center"/>
  </si>
  <si>
    <t>京醬素肉</t>
    <phoneticPr fontId="2" type="noConversion" alignment="center"/>
  </si>
  <si>
    <t>腐竹大黃瓜</t>
    <phoneticPr fontId="2" type="noConversion" alignment="center"/>
  </si>
  <si>
    <t>韭菜豆芽菜</t>
    <phoneticPr fontId="14" type="noConversion"/>
  </si>
  <si>
    <t>蔬菜田園</t>
    <phoneticPr fontId="2" type="noConversion" alignment="center"/>
  </si>
  <si>
    <t>素黑輪片×1</t>
    <phoneticPr fontId="14" type="noConversion"/>
  </si>
  <si>
    <t>蕃茄豆包絲</t>
    <phoneticPr fontId="14" type="noConversion"/>
  </si>
  <si>
    <t>桂圓銀耳甜湯</t>
    <phoneticPr fontId="2" type="noConversion" alignment="center"/>
  </si>
  <si>
    <t>白米飯</t>
    <phoneticPr fontId="2" type="noConversion" alignment="center"/>
  </si>
  <si>
    <t>素蠔油炒雙菇</t>
    <phoneticPr fontId="14" type="noConversion"/>
  </si>
  <si>
    <t>蜜汁黑豆干</t>
    <phoneticPr fontId="14" type="noConversion"/>
  </si>
  <si>
    <t>油菜</t>
    <phoneticPr fontId="14" type="noConversion"/>
  </si>
  <si>
    <t>冬菜冬粉</t>
    <phoneticPr fontId="2" type="noConversion" alignment="center"/>
  </si>
  <si>
    <t>壽喜燒凍豆腐</t>
    <phoneticPr fontId="14" type="noConversion"/>
  </si>
  <si>
    <t>冬瓜燜豆皮</t>
    <phoneticPr fontId="14" type="noConversion"/>
  </si>
  <si>
    <t>小白菜</t>
    <phoneticPr fontId="14" type="noConversion"/>
  </si>
  <si>
    <t>海芽味噌</t>
    <phoneticPr fontId="2" type="noConversion" alignment="center"/>
  </si>
  <si>
    <t xml:space="preserve">日式咖哩麵            </t>
    <phoneticPr fontId="2" type="noConversion" alignment="center"/>
  </si>
  <si>
    <t>鹽酥什錦炸物</t>
    <phoneticPr fontId="14" type="noConversion"/>
  </si>
  <si>
    <t>有機豆芽菜</t>
    <phoneticPr fontId="14" type="noConversion"/>
  </si>
  <si>
    <t>蘿蔔素丸</t>
    <phoneticPr fontId="2" type="noConversion" alignment="center"/>
  </si>
  <si>
    <t>蕃茄燒素肉</t>
    <phoneticPr fontId="2" type="noConversion" alignment="center"/>
  </si>
  <si>
    <t>毛豆玉米</t>
    <phoneticPr fontId="2" type="noConversion" alignment="center"/>
  </si>
  <si>
    <t>高麗菜</t>
    <phoneticPr fontId="14" type="noConversion"/>
  </si>
  <si>
    <t>筍絲素肉羹</t>
    <phoneticPr fontId="2" type="noConversion" alignment="center"/>
  </si>
  <si>
    <t>綜合滷味</t>
    <phoneticPr fontId="2" type="noConversion" alignment="center"/>
  </si>
  <si>
    <t>鮮菇豆腐</t>
    <phoneticPr fontId="2" type="noConversion" alignment="center"/>
  </si>
  <si>
    <t>木耳大白菜</t>
    <phoneticPr fontId="14" type="noConversion"/>
  </si>
  <si>
    <t>泰式香豆腐</t>
    <phoneticPr fontId="2" type="noConversion" alignment="center"/>
  </si>
  <si>
    <t>素蠔油獅子頭×1</t>
    <phoneticPr fontId="2" type="noConversion" alignment="center"/>
  </si>
  <si>
    <t>小白菜</t>
    <phoneticPr fontId="14" type="noConversion"/>
  </si>
  <si>
    <t>蜜汁烤麩</t>
    <phoneticPr fontId="2" type="noConversion" alignment="center"/>
  </si>
  <si>
    <t>奶香洋芋</t>
    <phoneticPr fontId="2" type="noConversion" alignment="center"/>
  </si>
  <si>
    <t>羅 宋 湯</t>
    <phoneticPr fontId="2" type="noConversion" alignment="center"/>
  </si>
  <si>
    <t>什錦素炒麵　　　　　　　　　　　　　　</t>
    <phoneticPr fontId="2" type="noConversion" alignment="center"/>
  </si>
  <si>
    <t>菜包×1</t>
    <phoneticPr fontId="2" type="noConversion" alignment="center"/>
  </si>
  <si>
    <t>有機空心菜</t>
    <phoneticPr fontId="14" type="noConversion"/>
  </si>
  <si>
    <t>味噌豆腐</t>
    <phoneticPr fontId="2" type="noConversion" alignment="center"/>
  </si>
  <si>
    <t>梅干菜燒百頁</t>
    <phoneticPr fontId="14" type="noConversion"/>
  </si>
  <si>
    <t>蘭花干小黃瓜</t>
    <phoneticPr fontId="14" type="noConversion"/>
  </si>
  <si>
    <t>當歸腐竹</t>
    <phoneticPr fontId="14" type="noConversion"/>
  </si>
  <si>
    <t>咖哩豆腐</t>
    <phoneticPr fontId="14" type="noConversion"/>
  </si>
  <si>
    <t>紅絲豆芽菜</t>
    <phoneticPr fontId="14" type="noConversion"/>
  </si>
  <si>
    <t>芋頭西米露甜湯</t>
    <phoneticPr fontId="2" type="noConversion" alignment="center"/>
  </si>
  <si>
    <t>紅燒麵筋</t>
    <phoneticPr fontId="2" type="noConversion" alignment="center"/>
  </si>
  <si>
    <t>甘藍炒素香腸</t>
    <phoneticPr fontId="2" type="noConversion" alignment="center"/>
  </si>
  <si>
    <t>青江菜</t>
    <phoneticPr fontId="2" type="noConversion" alignment="center"/>
  </si>
  <si>
    <t>薑絲蘿蔔</t>
    <phoneticPr fontId="2" type="noConversion" alignment="center"/>
  </si>
  <si>
    <t>糙米飯</t>
    <phoneticPr fontId="2" type="noConversion" alignment="center"/>
  </si>
  <si>
    <t>三杯豆腸</t>
    <phoneticPr fontId="2" type="noConversion" alignment="center"/>
  </si>
  <si>
    <t>起司年糕</t>
    <phoneticPr fontId="2" type="noConversion" alignment="center"/>
  </si>
  <si>
    <t>油菜</t>
    <phoneticPr fontId="14" type="noConversion"/>
  </si>
  <si>
    <t>黃瓜玉米</t>
    <phoneticPr fontId="2" type="noConversion" alignment="center"/>
  </si>
  <si>
    <t>素沙茶杏鮑菇</t>
    <phoneticPr fontId="2" type="noConversion" alignment="center"/>
  </si>
  <si>
    <t>彩椒炒豆干</t>
    <phoneticPr fontId="2" type="noConversion" alignment="center"/>
  </si>
  <si>
    <t>青花菜</t>
    <phoneticPr fontId="14" type="noConversion"/>
  </si>
  <si>
    <t>大白菜素羊肉</t>
    <phoneticPr fontId="2" type="noConversion" alignment="center"/>
  </si>
  <si>
    <t>蕃茄醬風味炒飯</t>
    <phoneticPr fontId="2" type="noConversion" alignment="center"/>
  </si>
  <si>
    <t>朴子豆包×1</t>
    <phoneticPr fontId="2" type="noConversion" alignment="center"/>
  </si>
  <si>
    <t>有機小白菜</t>
    <phoneticPr fontId="2" type="noConversion" alignment="center"/>
  </si>
  <si>
    <t>酸菜冬粉</t>
    <phoneticPr fontId="2" type="noConversion" alignment="center"/>
  </si>
  <si>
    <t>屏東縣立九如國民中學</t>
    <phoneticPr fontId="2" type="noConversion"/>
  </si>
  <si>
    <t>109學年度</t>
    <phoneticPr fontId="15" type="noConversion"/>
  </si>
  <si>
    <t>8-9月第一週學生午餐供應周期性與食譜驗收表</t>
    <phoneticPr fontId="15" type="noConversion"/>
  </si>
  <si>
    <t>供應人數：</t>
    <phoneticPr fontId="15" type="noConversion"/>
  </si>
  <si>
    <t>人</t>
    <phoneticPr fontId="15" type="noConversion"/>
  </si>
  <si>
    <t>◎食材確認合格請打Ⅴ，不合格請打Ⅹ，本表請驗收人員確實填寫後留校備查，不合格格應加填［食材退／換貨紀錄表］</t>
    <phoneticPr fontId="15" type="noConversion"/>
  </si>
  <si>
    <t>供應廠商：味帝企業股份有限公司</t>
    <phoneticPr fontId="15" type="noConversion"/>
  </si>
  <si>
    <t>聯絡電話:07-7872311</t>
    <phoneticPr fontId="15" type="noConversion"/>
  </si>
  <si>
    <t>日期</t>
    <phoneticPr fontId="15" type="noConversion"/>
  </si>
  <si>
    <t>項目</t>
    <phoneticPr fontId="2" type="noConversion"/>
  </si>
  <si>
    <t>菜名/烹調法</t>
    <phoneticPr fontId="2" type="noConversion"/>
  </si>
  <si>
    <t>材料</t>
    <phoneticPr fontId="2" type="noConversion"/>
  </si>
  <si>
    <t>每人克數</t>
    <phoneticPr fontId="2" type="noConversion"/>
  </si>
  <si>
    <t>總量    (公斤)</t>
    <phoneticPr fontId="2" type="noConversion"/>
  </si>
  <si>
    <t>廠商</t>
    <phoneticPr fontId="15" type="noConversion"/>
  </si>
  <si>
    <t>糙米</t>
  </si>
  <si>
    <t>小米</t>
  </si>
  <si>
    <t>白米</t>
  </si>
  <si>
    <t>洋蔥</t>
  </si>
  <si>
    <t>Q契作</t>
  </si>
  <si>
    <t>紅蘿蔔</t>
  </si>
  <si>
    <t>玉米粒</t>
  </si>
  <si>
    <t>香雞排×1(炸)</t>
  </si>
  <si>
    <t>香雞排</t>
  </si>
  <si>
    <t>肉丁</t>
  </si>
  <si>
    <t>保億(CAS)</t>
  </si>
  <si>
    <t xml:space="preserve">肉絲蛋炒飯(炒)                 </t>
  </si>
  <si>
    <t>肉絲</t>
  </si>
  <si>
    <t>筍燜雞(燒)</t>
  </si>
  <si>
    <t>雞丁</t>
  </si>
  <si>
    <t>亦盛(CAS)</t>
  </si>
  <si>
    <t>冬瓜燒排骨(燒)</t>
  </si>
  <si>
    <t>排骨</t>
  </si>
  <si>
    <t>泰安(CAS)</t>
  </si>
  <si>
    <t>油</t>
  </si>
  <si>
    <t>洋芋</t>
  </si>
  <si>
    <t>高麗菜</t>
  </si>
  <si>
    <t>蕃茄</t>
  </si>
  <si>
    <t>冬瓜</t>
  </si>
  <si>
    <t>薑絲</t>
  </si>
  <si>
    <t>筍片</t>
  </si>
  <si>
    <t>紅蘿蔔炒蛋(炒)</t>
  </si>
  <si>
    <t>丁香豆干(炒)</t>
  </si>
  <si>
    <t>豆干片</t>
  </si>
  <si>
    <t>特燒里肌排×1(燒)</t>
  </si>
  <si>
    <t>特燒里肌排</t>
  </si>
  <si>
    <t>大白菜</t>
  </si>
  <si>
    <t>翡翠</t>
  </si>
  <si>
    <t>雞蛋</t>
  </si>
  <si>
    <t>QR code</t>
  </si>
  <si>
    <t>蒜末</t>
  </si>
  <si>
    <t>小魚干</t>
  </si>
  <si>
    <t>香油</t>
  </si>
  <si>
    <t>油花生</t>
  </si>
  <si>
    <t>冬粉</t>
  </si>
  <si>
    <t>副食三</t>
    <phoneticPr fontId="15" type="noConversion"/>
  </si>
  <si>
    <t>油菜(炒)</t>
  </si>
  <si>
    <t>油菜</t>
  </si>
  <si>
    <t>枸杞高麗菜(炒)</t>
  </si>
  <si>
    <t>有機小白菜(炒)</t>
  </si>
  <si>
    <t>有機小白菜</t>
  </si>
  <si>
    <t>綠色大地</t>
  </si>
  <si>
    <t>青江菜(炒)</t>
  </si>
  <si>
    <t>青江菜</t>
  </si>
  <si>
    <t>紅絲豆芽菜(炒)</t>
  </si>
  <si>
    <t>紅K絲</t>
  </si>
  <si>
    <t>枸杞</t>
  </si>
  <si>
    <t>豆芽菜</t>
  </si>
  <si>
    <t>標章黏貼處</t>
    <phoneticPr fontId="56" type="noConversion"/>
  </si>
  <si>
    <r>
      <rPr>
        <b/>
        <sz val="10"/>
        <rFont val="標楷體"/>
        <family val="4"/>
        <charset val="136"/>
      </rPr>
      <t>審查結果</t>
    </r>
    <phoneticPr fontId="56" type="noConversion"/>
  </si>
  <si>
    <r>
      <rPr>
        <sz val="11"/>
        <rFont val="標楷體"/>
        <family val="4"/>
        <charset val="136"/>
      </rPr>
      <t>主要食材三章一</t>
    </r>
    <r>
      <rPr>
        <sz val="11"/>
        <rFont val="Times New Roman"/>
        <family val="1"/>
      </rPr>
      <t>Q</t>
    </r>
    <phoneticPr fontId="56" type="noConversion"/>
  </si>
  <si>
    <r>
      <rPr>
        <b/>
        <sz val="11"/>
        <rFont val="標楷體"/>
        <family val="4"/>
        <charset val="136"/>
      </rPr>
      <t>是否符合</t>
    </r>
    <phoneticPr fontId="56" type="noConversion"/>
  </si>
  <si>
    <r>
      <rPr>
        <sz val="11"/>
        <rFont val="標楷體"/>
        <family val="4"/>
        <charset val="136"/>
      </rPr>
      <t>非生鮮農漁畜產品</t>
    </r>
    <phoneticPr fontId="56" type="noConversion"/>
  </si>
  <si>
    <r>
      <rPr>
        <sz val="11"/>
        <rFont val="標楷體"/>
        <family val="4"/>
        <charset val="136"/>
      </rPr>
      <t>非生鮮農漁畜產品</t>
    </r>
    <phoneticPr fontId="56" type="noConversion"/>
  </si>
  <si>
    <r>
      <rPr>
        <sz val="11"/>
        <rFont val="標楷體"/>
        <family val="4"/>
        <charset val="136"/>
      </rPr>
      <t>備註</t>
    </r>
    <r>
      <rPr>
        <sz val="11"/>
        <rFont val="Times New Roman"/>
        <family val="1"/>
      </rPr>
      <t>:</t>
    </r>
    <phoneticPr fontId="56" type="noConversion"/>
  </si>
  <si>
    <r>
      <t xml:space="preserve">  </t>
    </r>
    <r>
      <rPr>
        <sz val="11"/>
        <rFont val="標楷體"/>
        <family val="4"/>
        <charset val="136"/>
      </rPr>
      <t>午餐秘書</t>
    </r>
    <r>
      <rPr>
        <sz val="11"/>
        <rFont val="Times New Roman"/>
        <family val="1"/>
      </rPr>
      <t xml:space="preserve">:                                </t>
    </r>
    <r>
      <rPr>
        <sz val="11"/>
        <rFont val="標楷體"/>
        <family val="4"/>
        <charset val="136"/>
      </rPr>
      <t>單位主管</t>
    </r>
    <r>
      <rPr>
        <sz val="11"/>
        <rFont val="Times New Roman"/>
        <family val="1"/>
      </rPr>
      <t xml:space="preserve">:                                                            </t>
    </r>
    <r>
      <rPr>
        <sz val="11"/>
        <rFont val="標楷體"/>
        <family val="4"/>
        <charset val="136"/>
      </rPr>
      <t>校長</t>
    </r>
    <r>
      <rPr>
        <sz val="11"/>
        <rFont val="Times New Roman"/>
        <family val="1"/>
      </rPr>
      <t xml:space="preserve">:                                                            </t>
    </r>
    <r>
      <rPr>
        <sz val="11"/>
        <rFont val="標楷體"/>
        <family val="4"/>
        <charset val="136"/>
      </rPr>
      <t>視導區營養師簽章</t>
    </r>
    <r>
      <rPr>
        <sz val="11"/>
        <rFont val="Times New Roman"/>
        <family val="1"/>
      </rPr>
      <t>:</t>
    </r>
    <phoneticPr fontId="56" type="noConversion"/>
  </si>
  <si>
    <r>
      <rPr>
        <sz val="11"/>
        <rFont val="標楷體"/>
        <family val="4"/>
        <charset val="136"/>
      </rPr>
      <t>＊標章黏貼請浮貼完整、請標註標章之食材品名、避免模糊、標章可使用複印、完整包裝食材之有效日期及批號請留校備查。</t>
    </r>
    <phoneticPr fontId="56" type="noConversion"/>
  </si>
  <si>
    <r>
      <rPr>
        <sz val="11"/>
        <rFont val="標楷體"/>
        <family val="4"/>
        <charset val="136"/>
      </rPr>
      <t>＊主菜三章一</t>
    </r>
    <r>
      <rPr>
        <sz val="11"/>
        <rFont val="Times New Roman"/>
        <family val="1"/>
      </rPr>
      <t>Q</t>
    </r>
    <r>
      <rPr>
        <sz val="11"/>
        <rFont val="標楷體"/>
        <family val="4"/>
        <charset val="136"/>
      </rPr>
      <t>：主要食材為佔該道菜大部分食材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每週採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餐有機青菜、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餐臺灣農產品生產追溯蔬菜、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餐可溯源豬肉、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餐可溯源雞肉、</t>
    </r>
    <r>
      <rPr>
        <sz val="11"/>
        <rFont val="Times New Roman"/>
        <family val="1"/>
      </rPr>
      <t>0~1</t>
    </r>
    <r>
      <rPr>
        <sz val="11"/>
        <rFont val="標楷體"/>
        <family val="4"/>
        <charset val="136"/>
      </rPr>
      <t>餐可溯源魚肉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。</t>
    </r>
    <phoneticPr fontId="56" type="noConversion"/>
  </si>
  <si>
    <r>
      <rPr>
        <sz val="11"/>
        <rFont val="標楷體"/>
        <family val="4"/>
        <charset val="136"/>
      </rPr>
      <t>＊特殊供餐日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蔬食日、簡餐日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：二道菜之主要食材須為生鮮農漁畜產品，非生鮮農漁畜產品只能一道菜以下。</t>
    </r>
    <phoneticPr fontId="56" type="noConversion"/>
  </si>
  <si>
    <r>
      <rPr>
        <sz val="11"/>
        <rFont val="標楷體"/>
        <family val="4"/>
        <charset val="136"/>
      </rPr>
      <t>＊視導區營養師僅負責審查紙本資料是否具三章一</t>
    </r>
    <r>
      <rPr>
        <sz val="11"/>
        <rFont val="Times New Roman"/>
        <family val="1"/>
      </rPr>
      <t>Q</t>
    </r>
    <r>
      <rPr>
        <sz val="11"/>
        <rFont val="標楷體"/>
        <family val="4"/>
        <charset val="136"/>
      </rPr>
      <t>標章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示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型式，不具查核標章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示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號碼真偽責任。</t>
    </r>
    <phoneticPr fontId="56" type="noConversion"/>
  </si>
  <si>
    <r>
      <rPr>
        <sz val="11"/>
        <rFont val="標楷體"/>
        <family val="4"/>
        <charset val="136"/>
      </rPr>
      <t>＊申請額外有機蔬菜補助者，需再檢附當日食材驗收單據影本（須有進貨總重量）。</t>
    </r>
    <phoneticPr fontId="56" type="noConversion"/>
  </si>
  <si>
    <t>8-9月第二週學生午餐供應周期性與食譜驗收表</t>
    <phoneticPr fontId="15" type="noConversion"/>
  </si>
  <si>
    <t>菜名/烹調法</t>
    <phoneticPr fontId="2" type="noConversion"/>
  </si>
  <si>
    <t>材料</t>
    <phoneticPr fontId="2" type="noConversion"/>
  </si>
  <si>
    <t>每人克數</t>
    <phoneticPr fontId="2" type="noConversion"/>
  </si>
  <si>
    <t>總量    (公斤)</t>
    <phoneticPr fontId="2" type="noConversion"/>
  </si>
  <si>
    <t>廠商</t>
    <phoneticPr fontId="15" type="noConversion"/>
  </si>
  <si>
    <t>黑白芝麻</t>
  </si>
  <si>
    <t>麵（濕）</t>
  </si>
  <si>
    <t>海苔絲</t>
  </si>
  <si>
    <t>絞肉</t>
  </si>
  <si>
    <t>三色豆</t>
  </si>
  <si>
    <t>黑椒豬排×1(滷)</t>
  </si>
  <si>
    <t>清里肌</t>
  </si>
  <si>
    <t>紅K丁</t>
  </si>
  <si>
    <t>肉片</t>
  </si>
  <si>
    <t>滷雞排×1(滷)</t>
  </si>
  <si>
    <t>雞排</t>
  </si>
  <si>
    <t>甜不辣</t>
  </si>
  <si>
    <t>醬瓜</t>
  </si>
  <si>
    <t>腐竹</t>
  </si>
  <si>
    <t>麥克雞塊</t>
  </si>
  <si>
    <t>卜蜂(CAS)</t>
  </si>
  <si>
    <t>海絲炒干絲(炒)</t>
  </si>
  <si>
    <t>海帶絲</t>
  </si>
  <si>
    <t xml:space="preserve">蝦排×1(炸) </t>
  </si>
  <si>
    <t>蝦排</t>
  </si>
  <si>
    <t>大瓜炒蛋(炒)</t>
  </si>
  <si>
    <t>大黃瓜</t>
  </si>
  <si>
    <t>鮮蔬豆包絲(炒)</t>
  </si>
  <si>
    <t>豆干絲</t>
  </si>
  <si>
    <t>豆包絲</t>
  </si>
  <si>
    <t>青蔥</t>
  </si>
  <si>
    <t>紅K片</t>
  </si>
  <si>
    <t>副食三</t>
    <phoneticPr fontId="15" type="noConversion"/>
  </si>
  <si>
    <t>木耳青花菜(炒)</t>
  </si>
  <si>
    <t>木耳絲</t>
  </si>
  <si>
    <t>紅絲大白菜(炒)</t>
  </si>
  <si>
    <t>有機油菜(炒)</t>
  </si>
  <si>
    <t>有機油菜</t>
  </si>
  <si>
    <t>韭菜豆芽菜(炒)</t>
  </si>
  <si>
    <t>韭菜</t>
  </si>
  <si>
    <t>冷凍青花菜</t>
  </si>
  <si>
    <r>
      <rPr>
        <sz val="11"/>
        <rFont val="標楷體"/>
        <family val="4"/>
        <charset val="136"/>
      </rPr>
      <t>備註</t>
    </r>
    <r>
      <rPr>
        <sz val="11"/>
        <rFont val="Times New Roman"/>
        <family val="1"/>
      </rPr>
      <t>:</t>
    </r>
    <phoneticPr fontId="56" type="noConversion"/>
  </si>
  <si>
    <r>
      <t xml:space="preserve">  </t>
    </r>
    <r>
      <rPr>
        <sz val="11"/>
        <rFont val="標楷體"/>
        <family val="4"/>
        <charset val="136"/>
      </rPr>
      <t>午餐秘書</t>
    </r>
    <r>
      <rPr>
        <sz val="11"/>
        <rFont val="Times New Roman"/>
        <family val="1"/>
      </rPr>
      <t xml:space="preserve">:                                </t>
    </r>
    <r>
      <rPr>
        <sz val="11"/>
        <rFont val="標楷體"/>
        <family val="4"/>
        <charset val="136"/>
      </rPr>
      <t>單位主管</t>
    </r>
    <r>
      <rPr>
        <sz val="11"/>
        <rFont val="Times New Roman"/>
        <family val="1"/>
      </rPr>
      <t xml:space="preserve">:                                                            </t>
    </r>
    <r>
      <rPr>
        <sz val="11"/>
        <rFont val="標楷體"/>
        <family val="4"/>
        <charset val="136"/>
      </rPr>
      <t>校長</t>
    </r>
    <r>
      <rPr>
        <sz val="11"/>
        <rFont val="Times New Roman"/>
        <family val="1"/>
      </rPr>
      <t xml:space="preserve">:                                                            </t>
    </r>
    <r>
      <rPr>
        <sz val="11"/>
        <rFont val="標楷體"/>
        <family val="4"/>
        <charset val="136"/>
      </rPr>
      <t>視導區營養師簽章</t>
    </r>
    <r>
      <rPr>
        <sz val="11"/>
        <rFont val="Times New Roman"/>
        <family val="1"/>
      </rPr>
      <t>:</t>
    </r>
    <phoneticPr fontId="56" type="noConversion"/>
  </si>
  <si>
    <r>
      <rPr>
        <sz val="11"/>
        <rFont val="標楷體"/>
        <family val="4"/>
        <charset val="136"/>
      </rPr>
      <t>＊標章黏貼請浮貼完整、請標註標章之食材品名、避免模糊、標章可使用複印、完整包裝食材之有效日期及批號請留校備查。</t>
    </r>
    <phoneticPr fontId="56" type="noConversion"/>
  </si>
  <si>
    <r>
      <rPr>
        <sz val="11"/>
        <rFont val="標楷體"/>
        <family val="4"/>
        <charset val="136"/>
      </rPr>
      <t>＊主菜三章一</t>
    </r>
    <r>
      <rPr>
        <sz val="11"/>
        <rFont val="Times New Roman"/>
        <family val="1"/>
      </rPr>
      <t>Q</t>
    </r>
    <r>
      <rPr>
        <sz val="11"/>
        <rFont val="標楷體"/>
        <family val="4"/>
        <charset val="136"/>
      </rPr>
      <t>：主要食材為佔該道菜大部分食材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每週採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餐有機青菜、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餐臺灣農產品生產追溯蔬菜、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餐可溯源豬肉、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餐可溯源雞肉、</t>
    </r>
    <r>
      <rPr>
        <sz val="11"/>
        <rFont val="Times New Roman"/>
        <family val="1"/>
      </rPr>
      <t>0~1</t>
    </r>
    <r>
      <rPr>
        <sz val="11"/>
        <rFont val="標楷體"/>
        <family val="4"/>
        <charset val="136"/>
      </rPr>
      <t>餐可溯源魚肉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。</t>
    </r>
    <phoneticPr fontId="56" type="noConversion"/>
  </si>
  <si>
    <r>
      <rPr>
        <sz val="11"/>
        <rFont val="標楷體"/>
        <family val="4"/>
        <charset val="136"/>
      </rPr>
      <t>＊特殊供餐日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蔬食日、簡餐日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：二道菜之主要食材須為生鮮農漁畜產品，非生鮮農漁畜產品只能一道菜以下。</t>
    </r>
    <phoneticPr fontId="56" type="noConversion"/>
  </si>
  <si>
    <r>
      <rPr>
        <sz val="11"/>
        <rFont val="標楷體"/>
        <family val="4"/>
        <charset val="136"/>
      </rPr>
      <t>＊視導區營養師僅負責審查紙本資料是否具三章一</t>
    </r>
    <r>
      <rPr>
        <sz val="11"/>
        <rFont val="Times New Roman"/>
        <family val="1"/>
      </rPr>
      <t>Q</t>
    </r>
    <r>
      <rPr>
        <sz val="11"/>
        <rFont val="標楷體"/>
        <family val="4"/>
        <charset val="136"/>
      </rPr>
      <t>標章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示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型式，不具查核標章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示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號碼真偽責任。</t>
    </r>
    <phoneticPr fontId="56" type="noConversion"/>
  </si>
  <si>
    <r>
      <rPr>
        <sz val="11"/>
        <rFont val="標楷體"/>
        <family val="4"/>
        <charset val="136"/>
      </rPr>
      <t>＊申請額外有機蔬菜補助者，需再檢附當日食材驗收單據影本（須有進貨總重量）。</t>
    </r>
    <phoneticPr fontId="56" type="noConversion"/>
  </si>
  <si>
    <t>8-9月第三週學生午餐供應周期性與食譜驗收表</t>
    <phoneticPr fontId="15" type="noConversion"/>
  </si>
  <si>
    <t>白米飯</t>
  </si>
  <si>
    <t>麵條</t>
  </si>
  <si>
    <t>地瓜</t>
  </si>
  <si>
    <t>黑蜜肉排×1(拉油)</t>
  </si>
  <si>
    <t>豬肉壽喜燒(燒)</t>
  </si>
  <si>
    <t xml:space="preserve">日式咖哩麵(燴)            </t>
  </si>
  <si>
    <t>綜合燒肉(燒)</t>
  </si>
  <si>
    <t>青椒</t>
  </si>
  <si>
    <t>黑蜜肉排</t>
  </si>
  <si>
    <t>紅K</t>
  </si>
  <si>
    <t>蛋</t>
  </si>
  <si>
    <t>柴魚片</t>
  </si>
  <si>
    <t>豆薯丁</t>
  </si>
  <si>
    <t>油腐滷蛋(滷)</t>
  </si>
  <si>
    <t>小油腐丁</t>
  </si>
  <si>
    <t>蝦皮冬瓜(炒)</t>
  </si>
  <si>
    <t>蝦皮</t>
  </si>
  <si>
    <t>雞肉堡排×1(炸)</t>
  </si>
  <si>
    <t>雞肉堡</t>
  </si>
  <si>
    <t>香菇絲</t>
  </si>
  <si>
    <t>滷蛋</t>
  </si>
  <si>
    <t>豆腐</t>
  </si>
  <si>
    <t>蒜</t>
  </si>
  <si>
    <t>小白菜(炒)</t>
  </si>
  <si>
    <t>小白菜</t>
  </si>
  <si>
    <t>有機豆芽菜(炒)</t>
  </si>
  <si>
    <t>有機豆芽菜</t>
  </si>
  <si>
    <t>高麗菜(炒)</t>
  </si>
  <si>
    <t>木耳大白菜(炒)</t>
  </si>
  <si>
    <t>8-9月第四週學生午餐供應周期性與食譜驗收表</t>
    <phoneticPr fontId="15" type="noConversion"/>
  </si>
  <si>
    <t>麵</t>
  </si>
  <si>
    <t>泰式酸辣雞(燒)</t>
  </si>
  <si>
    <t>蜜汁肉丁(燒)</t>
  </si>
  <si>
    <t>梅林雞腿×1(燒)</t>
  </si>
  <si>
    <t>柳葉魚×3(炸)</t>
  </si>
  <si>
    <t>雞腿</t>
  </si>
  <si>
    <t>柳葉魚</t>
  </si>
  <si>
    <t>花枝丸×2(炸)</t>
  </si>
  <si>
    <t>花枝丸</t>
  </si>
  <si>
    <t>大肉包</t>
  </si>
  <si>
    <t>豆薯炒蛋(炒)</t>
  </si>
  <si>
    <t>豆薯</t>
  </si>
  <si>
    <t>咖哩豆腐(炒)</t>
  </si>
  <si>
    <t>咖哩粉</t>
  </si>
  <si>
    <t>副食三</t>
    <phoneticPr fontId="15" type="noConversion"/>
  </si>
  <si>
    <t>有機空心菜(炒)</t>
    <phoneticPr fontId="15" type="noConversion"/>
  </si>
  <si>
    <t>有機空心菜</t>
    <phoneticPr fontId="15" type="noConversion"/>
  </si>
  <si>
    <t>標章黏貼處</t>
    <phoneticPr fontId="56" type="noConversion"/>
  </si>
  <si>
    <r>
      <rPr>
        <b/>
        <sz val="10"/>
        <rFont val="標楷體"/>
        <family val="4"/>
        <charset val="136"/>
      </rPr>
      <t>審查結果</t>
    </r>
    <phoneticPr fontId="56" type="noConversion"/>
  </si>
  <si>
    <r>
      <rPr>
        <sz val="11"/>
        <rFont val="標楷體"/>
        <family val="4"/>
        <charset val="136"/>
      </rPr>
      <t>主要食材三章一</t>
    </r>
    <r>
      <rPr>
        <sz val="11"/>
        <rFont val="Times New Roman"/>
        <family val="1"/>
      </rPr>
      <t>Q</t>
    </r>
    <phoneticPr fontId="56" type="noConversion"/>
  </si>
  <si>
    <r>
      <rPr>
        <b/>
        <sz val="11"/>
        <rFont val="標楷體"/>
        <family val="4"/>
        <charset val="136"/>
      </rPr>
      <t>是否符合</t>
    </r>
    <phoneticPr fontId="56" type="noConversion"/>
  </si>
  <si>
    <r>
      <rPr>
        <sz val="11"/>
        <rFont val="標楷體"/>
        <family val="4"/>
        <charset val="136"/>
      </rPr>
      <t>非生鮮農漁畜產品</t>
    </r>
    <phoneticPr fontId="56" type="noConversion"/>
  </si>
  <si>
    <r>
      <rPr>
        <sz val="11"/>
        <rFont val="標楷體"/>
        <family val="4"/>
        <charset val="136"/>
      </rPr>
      <t>備註</t>
    </r>
    <r>
      <rPr>
        <sz val="11"/>
        <rFont val="Times New Roman"/>
        <family val="1"/>
      </rPr>
      <t>:</t>
    </r>
    <phoneticPr fontId="56" type="noConversion"/>
  </si>
  <si>
    <r>
      <t xml:space="preserve">  </t>
    </r>
    <r>
      <rPr>
        <sz val="11"/>
        <rFont val="標楷體"/>
        <family val="4"/>
        <charset val="136"/>
      </rPr>
      <t>午餐秘書</t>
    </r>
    <r>
      <rPr>
        <sz val="11"/>
        <rFont val="Times New Roman"/>
        <family val="1"/>
      </rPr>
      <t xml:space="preserve">:                                </t>
    </r>
    <r>
      <rPr>
        <sz val="11"/>
        <rFont val="標楷體"/>
        <family val="4"/>
        <charset val="136"/>
      </rPr>
      <t>單位主管</t>
    </r>
    <r>
      <rPr>
        <sz val="11"/>
        <rFont val="Times New Roman"/>
        <family val="1"/>
      </rPr>
      <t xml:space="preserve">:                                                            </t>
    </r>
    <r>
      <rPr>
        <sz val="11"/>
        <rFont val="標楷體"/>
        <family val="4"/>
        <charset val="136"/>
      </rPr>
      <t>校長</t>
    </r>
    <r>
      <rPr>
        <sz val="11"/>
        <rFont val="Times New Roman"/>
        <family val="1"/>
      </rPr>
      <t xml:space="preserve">:                                                            </t>
    </r>
    <r>
      <rPr>
        <sz val="11"/>
        <rFont val="標楷體"/>
        <family val="4"/>
        <charset val="136"/>
      </rPr>
      <t>視導區營養師簽章</t>
    </r>
    <r>
      <rPr>
        <sz val="11"/>
        <rFont val="Times New Roman"/>
        <family val="1"/>
      </rPr>
      <t>:</t>
    </r>
    <phoneticPr fontId="56" type="noConversion"/>
  </si>
  <si>
    <r>
      <rPr>
        <sz val="11"/>
        <rFont val="標楷體"/>
        <family val="4"/>
        <charset val="136"/>
      </rPr>
      <t>＊標章黏貼請浮貼完整、請標註標章之食材品名、避免模糊、標章可使用複印、完整包裝食材之有效日期及批號請留校備查。</t>
    </r>
    <phoneticPr fontId="56" type="noConversion"/>
  </si>
  <si>
    <r>
      <rPr>
        <sz val="11"/>
        <rFont val="標楷體"/>
        <family val="4"/>
        <charset val="136"/>
      </rPr>
      <t>＊主菜三章一</t>
    </r>
    <r>
      <rPr>
        <sz val="11"/>
        <rFont val="Times New Roman"/>
        <family val="1"/>
      </rPr>
      <t>Q</t>
    </r>
    <r>
      <rPr>
        <sz val="11"/>
        <rFont val="標楷體"/>
        <family val="4"/>
        <charset val="136"/>
      </rPr>
      <t>：主要食材為佔該道菜大部分食材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每週採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餐有機青菜、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餐臺灣農產品生產追溯蔬菜、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餐可溯源豬肉、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餐可溯源雞肉、</t>
    </r>
    <r>
      <rPr>
        <sz val="11"/>
        <rFont val="Times New Roman"/>
        <family val="1"/>
      </rPr>
      <t>0~1</t>
    </r>
    <r>
      <rPr>
        <sz val="11"/>
        <rFont val="標楷體"/>
        <family val="4"/>
        <charset val="136"/>
      </rPr>
      <t>餐可溯源魚肉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。</t>
    </r>
    <phoneticPr fontId="56" type="noConversion"/>
  </si>
  <si>
    <r>
      <rPr>
        <sz val="11"/>
        <rFont val="標楷體"/>
        <family val="4"/>
        <charset val="136"/>
      </rPr>
      <t>＊特殊供餐日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蔬食日、簡餐日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：二道菜之主要食材須為生鮮農漁畜產品，非生鮮農漁畜產品只能一道菜以下。</t>
    </r>
    <phoneticPr fontId="56" type="noConversion"/>
  </si>
  <si>
    <r>
      <rPr>
        <sz val="11"/>
        <rFont val="標楷體"/>
        <family val="4"/>
        <charset val="136"/>
      </rPr>
      <t>＊視導區營養師僅負責審查紙本資料是否具三章一</t>
    </r>
    <r>
      <rPr>
        <sz val="11"/>
        <rFont val="Times New Roman"/>
        <family val="1"/>
      </rPr>
      <t>Q</t>
    </r>
    <r>
      <rPr>
        <sz val="11"/>
        <rFont val="標楷體"/>
        <family val="4"/>
        <charset val="136"/>
      </rPr>
      <t>標章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示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型式，不具查核標章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示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號碼真偽責任。</t>
    </r>
    <phoneticPr fontId="56" type="noConversion"/>
  </si>
  <si>
    <r>
      <rPr>
        <sz val="11"/>
        <rFont val="標楷體"/>
        <family val="4"/>
        <charset val="136"/>
      </rPr>
      <t>＊申請額外有機蔬菜補助者，需再檢附當日食材驗收單據影本（須有進貨總重量）。</t>
    </r>
    <phoneticPr fontId="56" type="noConversion"/>
  </si>
  <si>
    <t>8-9月第五週學生午餐供應周期性與食譜驗收表</t>
    <phoneticPr fontId="15" type="noConversion"/>
  </si>
  <si>
    <t>三杯雞(燒)</t>
  </si>
  <si>
    <t>京都排骨(燒)</t>
  </si>
  <si>
    <t>蕃茄醬風味炒飯(炒)</t>
  </si>
  <si>
    <t>米血</t>
  </si>
  <si>
    <t>如記(CAS)</t>
  </si>
  <si>
    <t>薑片</t>
  </si>
  <si>
    <t>黑麻油</t>
  </si>
  <si>
    <t>白蘿蔔</t>
  </si>
  <si>
    <t>蒜頭</t>
  </si>
  <si>
    <t>木須肉(炒)</t>
  </si>
  <si>
    <t>筍絲</t>
  </si>
  <si>
    <t>柴魚蒸蛋(蒸)</t>
  </si>
  <si>
    <t>花枝排×1(炸)</t>
  </si>
  <si>
    <t>花枝排</t>
  </si>
  <si>
    <t>豆仁</t>
  </si>
  <si>
    <t>乾木耳</t>
  </si>
  <si>
    <t>青花菜(炒)</t>
  </si>
  <si>
    <t>青花菜</t>
  </si>
  <si>
    <t>審查結果</t>
    <phoneticPr fontId="56" type="noConversion"/>
  </si>
  <si>
    <t>主要食材三章一Q</t>
    <phoneticPr fontId="56" type="noConversion"/>
  </si>
  <si>
    <t>是否符合</t>
    <phoneticPr fontId="56" type="noConversion"/>
  </si>
  <si>
    <t>非生鮮農漁畜產品</t>
    <phoneticPr fontId="56" type="noConversion"/>
  </si>
  <si>
    <t>備註:</t>
    <phoneticPr fontId="56" type="noConversion"/>
  </si>
  <si>
    <t xml:space="preserve">  午餐秘書:                                單位主管:                                                            校長:                                                            視導區營養師簽章:</t>
    <phoneticPr fontId="56" type="noConversion"/>
  </si>
  <si>
    <t>＊標章黏貼請浮貼完整、請標註標章之食材品名、避免模糊、標章可使用複印、完整包裝食材之有效日期及批號請留校備查。</t>
    <phoneticPr fontId="56" type="noConversion"/>
  </si>
  <si>
    <t>＊主菜三章一Q：主要食材為佔該道菜大部分食材(每週採1餐有機青菜、4餐臺灣農產品生產追溯蔬菜、2餐可溯源豬肉、2餐可溯源雞肉、0~1餐可溯源魚肉)。</t>
    <phoneticPr fontId="56" type="noConversion"/>
  </si>
  <si>
    <t>＊特殊供餐日(蔬食日、簡餐日)：二道菜之主要食材須為生鮮農漁畜產品，非生鮮農漁畜產品只能一道菜以下。</t>
    <phoneticPr fontId="56" type="noConversion"/>
  </si>
  <si>
    <t>＊視導區營養師僅負責審查紙本資料是否具三章一Q標章(示)型式，不具查核標章(示)號碼真偽責任。</t>
    <phoneticPr fontId="56" type="noConversion"/>
  </si>
  <si>
    <t>＊申請額外有機蔬菜補助者，需再檢附當日食材驗收單據影本（須有進貨總重量）。</t>
    <phoneticPr fontId="56" type="noConversion"/>
  </si>
  <si>
    <t>小米</t>
    <phoneticPr fontId="15" type="noConversion"/>
  </si>
  <si>
    <t>小米飯</t>
    <phoneticPr fontId="15" type="noConversion"/>
  </si>
  <si>
    <t>梅干菜燒肉(燒)</t>
    <phoneticPr fontId="15" type="noConversion"/>
  </si>
  <si>
    <t>沙茶豆干(炒)</t>
    <phoneticPr fontId="15" type="noConversion"/>
  </si>
  <si>
    <t>青江菜(炒)</t>
    <phoneticPr fontId="15" type="noConversion"/>
  </si>
  <si>
    <t>肉丁</t>
    <phoneticPr fontId="15" type="noConversion"/>
  </si>
  <si>
    <t>梅干菜</t>
    <phoneticPr fontId="15" type="noConversion"/>
  </si>
  <si>
    <t>紅蘿蔔</t>
    <phoneticPr fontId="15" type="noConversion"/>
  </si>
  <si>
    <t>五香豆干丁</t>
    <phoneticPr fontId="15" type="noConversion"/>
  </si>
  <si>
    <t>水果/鮮乳</t>
    <phoneticPr fontId="15" type="noConversion"/>
  </si>
  <si>
    <t>水果</t>
    <phoneticPr fontId="15" type="noConversion"/>
  </si>
  <si>
    <t>鮮奶</t>
    <phoneticPr fontId="15" type="noConversion"/>
  </si>
  <si>
    <t>109年九如國小午餐8-9月菜單</t>
    <phoneticPr fontId="2" type="noConversion" alignment="center"/>
  </si>
  <si>
    <t>109年九如國小午餐8-9月 素食菜單</t>
    <phoneticPr fontId="2" type="noConversion" alignment="center"/>
  </si>
  <si>
    <t>屏東縣九如國民中小學１０９年８、９月第１週學生午餐食譜</t>
    <phoneticPr fontId="2" type="noConversion"/>
  </si>
  <si>
    <t>屏東縣九如國民中小學１０９年８、９月第２週學生午餐食譜</t>
    <phoneticPr fontId="15" type="noConversion"/>
  </si>
  <si>
    <t>屏東縣九如國民中小學１０９年８、９月第３週學生午餐食譜</t>
    <phoneticPr fontId="15" type="noConversion"/>
  </si>
  <si>
    <t>屏東縣九如國民中小學１０９年８、９月第４週學生午餐食譜</t>
    <phoneticPr fontId="15" type="noConversion"/>
  </si>
  <si>
    <t>屏東縣九如國民中小學１０９年８、９月第５週學生午餐食譜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</si>
</sst>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0_);[Red]\(0\)"/>
    <numFmt numFmtId="177" formatCode="m/d;@"/>
    <numFmt numFmtId="178" formatCode="0_ "/>
    <numFmt numFmtId="179" formatCode="[$-404]aaa;@"/>
    <numFmt numFmtId="180" formatCode="0.0_ "/>
    <numFmt numFmtId="181" formatCode="[$-404]aaaa;@"/>
    <numFmt numFmtId="182" formatCode="0;_؂"/>
    <numFmt numFmtId="183" formatCode="0;_⠁"/>
    <numFmt numFmtId="184" formatCode="0;__xd800_"/>
    <numFmt numFmtId="185" formatCode="0.0_);[Red]\(0.0\)"/>
    <numFmt numFmtId="186" formatCode="0;_言"/>
    <numFmt numFmtId="187" formatCode="0;_愃"/>
    <numFmt numFmtId="188" formatCode="0;_섃"/>
    <numFmt numFmtId="189" formatCode="0;_䄃"/>
    <numFmt numFmtId="190" formatCode="0;_쀃"/>
    <numFmt numFmtId="191" formatCode="0;_䀃"/>
    <numFmt numFmtId="192" formatCode="_-[$€-2]* #,##0.00_-;\-[$€-2]* #,##0.00_-;_-[$€-2]* &quot;-&quot;??_-"/>
  </numFmts>
  <fonts count="80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name val="細明體"/>
      <family val="3"/>
      <charset val="136"/>
    </font>
    <font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6"/>
      <name val="標楷體"/>
      <family val="4"/>
      <charset val="136"/>
    </font>
    <font>
      <sz val="16"/>
      <name val="細明體"/>
      <family val="3"/>
      <charset val="136"/>
    </font>
    <font>
      <sz val="1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9"/>
      <name val="Microsoft YaHei"/>
      <family val="1"/>
      <charset val="136"/>
    </font>
    <font>
      <sz val="12"/>
      <color indexed="30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6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14"/>
      <color indexed="30"/>
      <name val="新細明體"/>
      <family val="1"/>
      <charset val="136"/>
    </font>
    <font>
      <sz val="14"/>
      <name val="新細明體"/>
      <family val="1"/>
      <charset val="136"/>
      <scheme val="minor"/>
    </font>
    <font>
      <sz val="20"/>
      <name val="新細明體"/>
      <family val="1"/>
      <charset val="136"/>
    </font>
    <font>
      <sz val="14"/>
      <name val="標楷體"/>
      <family val="4"/>
      <charset val="136"/>
    </font>
    <font>
      <sz val="20"/>
      <color theme="1"/>
      <name val="新細明體"/>
      <family val="1"/>
      <charset val="136"/>
      <scheme val="minor"/>
    </font>
    <font>
      <sz val="12"/>
      <name val="微軟正黑體"/>
      <family val="2"/>
      <charset val="136"/>
      <scheme val="major"/>
    </font>
    <font>
      <sz val="14"/>
      <name val="微軟正黑體"/>
      <family val="2"/>
      <charset val="136"/>
      <scheme val="major"/>
    </font>
    <font>
      <sz val="14"/>
      <color theme="1"/>
      <name val="微軟正黑體"/>
      <family val="2"/>
      <charset val="136"/>
      <scheme val="major"/>
    </font>
    <font>
      <sz val="14"/>
      <color indexed="30"/>
      <name val="微軟正黑體"/>
      <family val="2"/>
      <charset val="136"/>
      <scheme val="major"/>
    </font>
    <font>
      <sz val="12"/>
      <color theme="1"/>
      <name val="微軟正黑體"/>
      <family val="2"/>
      <charset val="136"/>
      <scheme val="major"/>
    </font>
    <font>
      <b/>
      <sz val="14"/>
      <name val="標楷體"/>
      <family val="4"/>
      <charset val="136"/>
    </font>
    <font>
      <sz val="16"/>
      <name val="新細明體"/>
      <family val="1"/>
      <charset val="136"/>
      <scheme val="minor"/>
    </font>
    <font>
      <sz val="18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4"/>
      <color indexed="60"/>
      <name val="新細明體"/>
      <family val="1"/>
      <charset val="136"/>
    </font>
    <font>
      <b/>
      <sz val="14"/>
      <color indexed="60"/>
      <name val="標楷體"/>
      <family val="4"/>
      <charset val="136"/>
    </font>
    <font>
      <b/>
      <sz val="14"/>
      <name val="細明體"/>
      <family val="3"/>
      <charset val="136"/>
    </font>
    <font>
      <sz val="16"/>
      <name val="微軟正黑體"/>
      <family val="2"/>
      <charset val="136"/>
      <scheme val="major"/>
    </font>
    <font>
      <b/>
      <sz val="14"/>
      <name val="微軟正黑體"/>
      <family val="2"/>
      <charset val="136"/>
      <scheme val="major"/>
    </font>
    <font>
      <b/>
      <sz val="20"/>
      <name val="標楷體"/>
      <family val="4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微軟正黑體"/>
      <family val="2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微軟正黑體"/>
      <family val="1"/>
      <charset val="136"/>
      <scheme val="major"/>
    </font>
    <font>
      <sz val="10"/>
      <name val="微軟正黑體"/>
      <family val="2"/>
      <charset val="136"/>
      <scheme val="major"/>
    </font>
    <font>
      <sz val="10"/>
      <name val="微軟正黑體"/>
      <family val="1"/>
      <charset val="136"/>
      <scheme val="major"/>
    </font>
    <font>
      <b/>
      <sz val="10"/>
      <name val="標楷體"/>
      <family val="4"/>
      <charset val="136"/>
    </font>
    <font>
      <b/>
      <sz val="11"/>
      <color indexed="8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1"/>
      <name val="標楷體"/>
      <family val="4"/>
      <charset val="136"/>
    </font>
    <font>
      <b/>
      <sz val="11"/>
      <name val="Times New Roman"/>
      <family val="1"/>
    </font>
    <font>
      <b/>
      <sz val="11"/>
      <name val="標楷體"/>
      <family val="4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微軟正黑體"/>
      <family val="2"/>
      <charset val="136"/>
      <scheme val="maj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1"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192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0" borderId="73" applyNumberFormat="0" applyFill="0" applyAlignment="0" applyProtection="0">
      <alignment vertical="center"/>
    </xf>
    <xf numFmtId="0" fontId="65" fillId="0" borderId="73" applyNumberFormat="0" applyFill="0" applyAlignment="0" applyProtection="0">
      <alignment vertical="center"/>
    </xf>
    <xf numFmtId="0" fontId="65" fillId="0" borderId="73" applyNumberFormat="0" applyFill="0" applyAlignment="0" applyProtection="0">
      <alignment vertical="center"/>
    </xf>
    <xf numFmtId="0" fontId="65" fillId="0" borderId="73" applyNumberFormat="0" applyFill="0" applyAlignment="0" applyProtection="0">
      <alignment vertical="center"/>
    </xf>
    <xf numFmtId="0" fontId="65" fillId="0" borderId="73" applyNumberFormat="0" applyFill="0" applyAlignment="0" applyProtection="0">
      <alignment vertical="center"/>
    </xf>
    <xf numFmtId="0" fontId="65" fillId="0" borderId="73" applyNumberFormat="0" applyFill="0" applyAlignment="0" applyProtection="0">
      <alignment vertical="center"/>
    </xf>
    <xf numFmtId="0" fontId="65" fillId="0" borderId="73" applyNumberFormat="0" applyFill="0" applyAlignment="0" applyProtection="0">
      <alignment vertical="center"/>
    </xf>
    <xf numFmtId="0" fontId="65" fillId="0" borderId="73" applyNumberFormat="0" applyFill="0" applyAlignment="0" applyProtection="0">
      <alignment vertical="center"/>
    </xf>
    <xf numFmtId="0" fontId="65" fillId="0" borderId="73" applyNumberFormat="0" applyFill="0" applyAlignment="0" applyProtection="0">
      <alignment vertical="center"/>
    </xf>
    <xf numFmtId="0" fontId="65" fillId="0" borderId="73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7" fillId="20" borderId="74" applyNumberFormat="0" applyAlignment="0" applyProtection="0">
      <alignment vertical="center"/>
    </xf>
    <xf numFmtId="0" fontId="67" fillId="20" borderId="74" applyNumberFormat="0" applyAlignment="0" applyProtection="0">
      <alignment vertical="center"/>
    </xf>
    <xf numFmtId="0" fontId="67" fillId="20" borderId="74" applyNumberFormat="0" applyAlignment="0" applyProtection="0">
      <alignment vertical="center"/>
    </xf>
    <xf numFmtId="0" fontId="67" fillId="20" borderId="74" applyNumberFormat="0" applyAlignment="0" applyProtection="0">
      <alignment vertical="center"/>
    </xf>
    <xf numFmtId="0" fontId="67" fillId="20" borderId="74" applyNumberFormat="0" applyAlignment="0" applyProtection="0">
      <alignment vertical="center"/>
    </xf>
    <xf numFmtId="0" fontId="67" fillId="20" borderId="74" applyNumberFormat="0" applyAlignment="0" applyProtection="0">
      <alignment vertical="center"/>
    </xf>
    <xf numFmtId="0" fontId="67" fillId="20" borderId="74" applyNumberFormat="0" applyAlignment="0" applyProtection="0">
      <alignment vertical="center"/>
    </xf>
    <xf numFmtId="0" fontId="67" fillId="20" borderId="74" applyNumberFormat="0" applyAlignment="0" applyProtection="0">
      <alignment vertical="center"/>
    </xf>
    <xf numFmtId="0" fontId="67" fillId="20" borderId="74" applyNumberFormat="0" applyAlignment="0" applyProtection="0">
      <alignment vertical="center"/>
    </xf>
    <xf numFmtId="0" fontId="67" fillId="20" borderId="74" applyNumberFormat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68" fillId="0" borderId="75" applyNumberFormat="0" applyFill="0" applyAlignment="0" applyProtection="0">
      <alignment vertical="center"/>
    </xf>
    <xf numFmtId="0" fontId="4" fillId="21" borderId="76" applyNumberFormat="0" applyFont="0" applyAlignment="0" applyProtection="0">
      <alignment vertical="center"/>
    </xf>
    <xf numFmtId="0" fontId="4" fillId="21" borderId="76" applyNumberFormat="0" applyFont="0" applyAlignment="0" applyProtection="0">
      <alignment vertical="center"/>
    </xf>
    <xf numFmtId="0" fontId="4" fillId="21" borderId="76" applyNumberFormat="0" applyFont="0" applyAlignment="0" applyProtection="0">
      <alignment vertical="center"/>
    </xf>
    <xf numFmtId="0" fontId="4" fillId="21" borderId="76" applyNumberFormat="0" applyFont="0" applyAlignment="0" applyProtection="0">
      <alignment vertical="center"/>
    </xf>
    <xf numFmtId="0" fontId="4" fillId="21" borderId="76" applyNumberFormat="0" applyFont="0" applyAlignment="0" applyProtection="0">
      <alignment vertical="center"/>
    </xf>
    <xf numFmtId="0" fontId="4" fillId="21" borderId="76" applyNumberFormat="0" applyFont="0" applyAlignment="0" applyProtection="0">
      <alignment vertical="center"/>
    </xf>
    <xf numFmtId="0" fontId="4" fillId="21" borderId="76" applyNumberFormat="0" applyFont="0" applyAlignment="0" applyProtection="0">
      <alignment vertical="center"/>
    </xf>
    <xf numFmtId="0" fontId="4" fillId="21" borderId="76" applyNumberFormat="0" applyFont="0" applyAlignment="0" applyProtection="0">
      <alignment vertical="center"/>
    </xf>
    <xf numFmtId="0" fontId="4" fillId="21" borderId="76" applyNumberFormat="0" applyFont="0" applyAlignment="0" applyProtection="0">
      <alignment vertical="center"/>
    </xf>
    <xf numFmtId="0" fontId="4" fillId="21" borderId="76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77" applyNumberFormat="0" applyFill="0" applyAlignment="0" applyProtection="0">
      <alignment vertical="center"/>
    </xf>
    <xf numFmtId="0" fontId="70" fillId="0" borderId="77" applyNumberFormat="0" applyFill="0" applyAlignment="0" applyProtection="0">
      <alignment vertical="center"/>
    </xf>
    <xf numFmtId="0" fontId="70" fillId="0" borderId="77" applyNumberFormat="0" applyFill="0" applyAlignment="0" applyProtection="0">
      <alignment vertical="center"/>
    </xf>
    <xf numFmtId="0" fontId="70" fillId="0" borderId="77" applyNumberFormat="0" applyFill="0" applyAlignment="0" applyProtection="0">
      <alignment vertical="center"/>
    </xf>
    <xf numFmtId="0" fontId="70" fillId="0" borderId="77" applyNumberFormat="0" applyFill="0" applyAlignment="0" applyProtection="0">
      <alignment vertical="center"/>
    </xf>
    <xf numFmtId="0" fontId="70" fillId="0" borderId="77" applyNumberFormat="0" applyFill="0" applyAlignment="0" applyProtection="0">
      <alignment vertical="center"/>
    </xf>
    <xf numFmtId="0" fontId="70" fillId="0" borderId="77" applyNumberFormat="0" applyFill="0" applyAlignment="0" applyProtection="0">
      <alignment vertical="center"/>
    </xf>
    <xf numFmtId="0" fontId="70" fillId="0" borderId="77" applyNumberFormat="0" applyFill="0" applyAlignment="0" applyProtection="0">
      <alignment vertical="center"/>
    </xf>
    <xf numFmtId="0" fontId="70" fillId="0" borderId="77" applyNumberFormat="0" applyFill="0" applyAlignment="0" applyProtection="0">
      <alignment vertical="center"/>
    </xf>
    <xf numFmtId="0" fontId="70" fillId="0" borderId="7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78" applyNumberFormat="0" applyFill="0" applyAlignment="0" applyProtection="0">
      <alignment vertical="center"/>
    </xf>
    <xf numFmtId="0" fontId="72" fillId="0" borderId="78" applyNumberFormat="0" applyFill="0" applyAlignment="0" applyProtection="0">
      <alignment vertical="center"/>
    </xf>
    <xf numFmtId="0" fontId="72" fillId="0" borderId="78" applyNumberFormat="0" applyFill="0" applyAlignment="0" applyProtection="0">
      <alignment vertical="center"/>
    </xf>
    <xf numFmtId="0" fontId="72" fillId="0" borderId="78" applyNumberFormat="0" applyFill="0" applyAlignment="0" applyProtection="0">
      <alignment vertical="center"/>
    </xf>
    <xf numFmtId="0" fontId="72" fillId="0" borderId="78" applyNumberFormat="0" applyFill="0" applyAlignment="0" applyProtection="0">
      <alignment vertical="center"/>
    </xf>
    <xf numFmtId="0" fontId="72" fillId="0" borderId="78" applyNumberFormat="0" applyFill="0" applyAlignment="0" applyProtection="0">
      <alignment vertical="center"/>
    </xf>
    <xf numFmtId="0" fontId="72" fillId="0" borderId="78" applyNumberFormat="0" applyFill="0" applyAlignment="0" applyProtection="0">
      <alignment vertical="center"/>
    </xf>
    <xf numFmtId="0" fontId="72" fillId="0" borderId="78" applyNumberFormat="0" applyFill="0" applyAlignment="0" applyProtection="0">
      <alignment vertical="center"/>
    </xf>
    <xf numFmtId="0" fontId="72" fillId="0" borderId="78" applyNumberFormat="0" applyFill="0" applyAlignment="0" applyProtection="0">
      <alignment vertical="center"/>
    </xf>
    <xf numFmtId="0" fontId="72" fillId="0" borderId="78" applyNumberFormat="0" applyFill="0" applyAlignment="0" applyProtection="0">
      <alignment vertical="center"/>
    </xf>
    <xf numFmtId="0" fontId="73" fillId="0" borderId="79" applyNumberFormat="0" applyFill="0" applyAlignment="0" applyProtection="0">
      <alignment vertical="center"/>
    </xf>
    <xf numFmtId="0" fontId="73" fillId="0" borderId="79" applyNumberFormat="0" applyFill="0" applyAlignment="0" applyProtection="0">
      <alignment vertical="center"/>
    </xf>
    <xf numFmtId="0" fontId="73" fillId="0" borderId="79" applyNumberFormat="0" applyFill="0" applyAlignment="0" applyProtection="0">
      <alignment vertical="center"/>
    </xf>
    <xf numFmtId="0" fontId="73" fillId="0" borderId="79" applyNumberFormat="0" applyFill="0" applyAlignment="0" applyProtection="0">
      <alignment vertical="center"/>
    </xf>
    <xf numFmtId="0" fontId="73" fillId="0" borderId="79" applyNumberFormat="0" applyFill="0" applyAlignment="0" applyProtection="0">
      <alignment vertical="center"/>
    </xf>
    <xf numFmtId="0" fontId="73" fillId="0" borderId="79" applyNumberFormat="0" applyFill="0" applyAlignment="0" applyProtection="0">
      <alignment vertical="center"/>
    </xf>
    <xf numFmtId="0" fontId="73" fillId="0" borderId="79" applyNumberFormat="0" applyFill="0" applyAlignment="0" applyProtection="0">
      <alignment vertical="center"/>
    </xf>
    <xf numFmtId="0" fontId="73" fillId="0" borderId="79" applyNumberFormat="0" applyFill="0" applyAlignment="0" applyProtection="0">
      <alignment vertical="center"/>
    </xf>
    <xf numFmtId="0" fontId="73" fillId="0" borderId="79" applyNumberFormat="0" applyFill="0" applyAlignment="0" applyProtection="0">
      <alignment vertical="center"/>
    </xf>
    <xf numFmtId="0" fontId="73" fillId="0" borderId="7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10" borderId="74" applyNumberFormat="0" applyAlignment="0" applyProtection="0">
      <alignment vertical="center"/>
    </xf>
    <xf numFmtId="0" fontId="74" fillId="10" borderId="74" applyNumberFormat="0" applyAlignment="0" applyProtection="0">
      <alignment vertical="center"/>
    </xf>
    <xf numFmtId="0" fontId="74" fillId="10" borderId="74" applyNumberFormat="0" applyAlignment="0" applyProtection="0">
      <alignment vertical="center"/>
    </xf>
    <xf numFmtId="0" fontId="74" fillId="10" borderId="74" applyNumberFormat="0" applyAlignment="0" applyProtection="0">
      <alignment vertical="center"/>
    </xf>
    <xf numFmtId="0" fontId="74" fillId="10" borderId="74" applyNumberFormat="0" applyAlignment="0" applyProtection="0">
      <alignment vertical="center"/>
    </xf>
    <xf numFmtId="0" fontId="74" fillId="10" borderId="74" applyNumberFormat="0" applyAlignment="0" applyProtection="0">
      <alignment vertical="center"/>
    </xf>
    <xf numFmtId="0" fontId="74" fillId="10" borderId="74" applyNumberFormat="0" applyAlignment="0" applyProtection="0">
      <alignment vertical="center"/>
    </xf>
    <xf numFmtId="0" fontId="74" fillId="10" borderId="74" applyNumberFormat="0" applyAlignment="0" applyProtection="0">
      <alignment vertical="center"/>
    </xf>
    <xf numFmtId="0" fontId="74" fillId="10" borderId="74" applyNumberFormat="0" applyAlignment="0" applyProtection="0">
      <alignment vertical="center"/>
    </xf>
    <xf numFmtId="0" fontId="74" fillId="10" borderId="74" applyNumberFormat="0" applyAlignment="0" applyProtection="0">
      <alignment vertical="center"/>
    </xf>
    <xf numFmtId="0" fontId="75" fillId="20" borderId="80" applyNumberFormat="0" applyAlignment="0" applyProtection="0">
      <alignment vertical="center"/>
    </xf>
    <xf numFmtId="0" fontId="75" fillId="20" borderId="80" applyNumberFormat="0" applyAlignment="0" applyProtection="0">
      <alignment vertical="center"/>
    </xf>
    <xf numFmtId="0" fontId="75" fillId="20" borderId="80" applyNumberFormat="0" applyAlignment="0" applyProtection="0">
      <alignment vertical="center"/>
    </xf>
    <xf numFmtId="0" fontId="75" fillId="20" borderId="80" applyNumberFormat="0" applyAlignment="0" applyProtection="0">
      <alignment vertical="center"/>
    </xf>
    <xf numFmtId="0" fontId="75" fillId="20" borderId="80" applyNumberFormat="0" applyAlignment="0" applyProtection="0">
      <alignment vertical="center"/>
    </xf>
    <xf numFmtId="0" fontId="75" fillId="20" borderId="80" applyNumberFormat="0" applyAlignment="0" applyProtection="0">
      <alignment vertical="center"/>
    </xf>
    <xf numFmtId="0" fontId="75" fillId="20" borderId="80" applyNumberFormat="0" applyAlignment="0" applyProtection="0">
      <alignment vertical="center"/>
    </xf>
    <xf numFmtId="0" fontId="75" fillId="20" borderId="80" applyNumberFormat="0" applyAlignment="0" applyProtection="0">
      <alignment vertical="center"/>
    </xf>
    <xf numFmtId="0" fontId="75" fillId="20" borderId="80" applyNumberFormat="0" applyAlignment="0" applyProtection="0">
      <alignment vertical="center"/>
    </xf>
    <xf numFmtId="0" fontId="75" fillId="20" borderId="80" applyNumberFormat="0" applyAlignment="0" applyProtection="0">
      <alignment vertical="center"/>
    </xf>
    <xf numFmtId="0" fontId="76" fillId="26" borderId="81" applyNumberFormat="0" applyAlignment="0" applyProtection="0">
      <alignment vertical="center"/>
    </xf>
    <xf numFmtId="0" fontId="76" fillId="26" borderId="81" applyNumberFormat="0" applyAlignment="0" applyProtection="0">
      <alignment vertical="center"/>
    </xf>
    <xf numFmtId="0" fontId="76" fillId="26" borderId="81" applyNumberFormat="0" applyAlignment="0" applyProtection="0">
      <alignment vertical="center"/>
    </xf>
    <xf numFmtId="0" fontId="76" fillId="26" borderId="81" applyNumberFormat="0" applyAlignment="0" applyProtection="0">
      <alignment vertical="center"/>
    </xf>
    <xf numFmtId="0" fontId="76" fillId="26" borderId="81" applyNumberFormat="0" applyAlignment="0" applyProtection="0">
      <alignment vertical="center"/>
    </xf>
    <xf numFmtId="0" fontId="76" fillId="26" borderId="81" applyNumberFormat="0" applyAlignment="0" applyProtection="0">
      <alignment vertical="center"/>
    </xf>
    <xf numFmtId="0" fontId="76" fillId="26" borderId="81" applyNumberFormat="0" applyAlignment="0" applyProtection="0">
      <alignment vertical="center"/>
    </xf>
    <xf numFmtId="0" fontId="76" fillId="26" borderId="81" applyNumberFormat="0" applyAlignment="0" applyProtection="0">
      <alignment vertical="center"/>
    </xf>
    <xf numFmtId="0" fontId="76" fillId="26" borderId="81" applyNumberFormat="0" applyAlignment="0" applyProtection="0">
      <alignment vertical="center"/>
    </xf>
    <xf numFmtId="0" fontId="76" fillId="26" borderId="81" applyNumberFormat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</cellStyleXfs>
  <cellXfs count="895">
    <xf numFmtId="0" fontId="0" fillId="0" borderId="0" xfId="0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0" xfId="2">
      <alignment vertical="center"/>
    </xf>
    <xf numFmtId="0" fontId="17" fillId="0" borderId="0" xfId="2" applyFont="1">
      <alignment vertical="center"/>
    </xf>
    <xf numFmtId="0" fontId="3" fillId="0" borderId="0" xfId="2" applyFont="1" applyFill="1" applyBorder="1" applyAlignment="1">
      <alignment vertical="center"/>
    </xf>
    <xf numFmtId="0" fontId="19" fillId="0" borderId="0" xfId="2" applyFo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0" xfId="2" applyFont="1">
      <alignment vertical="center"/>
    </xf>
    <xf numFmtId="0" fontId="18" fillId="0" borderId="1" xfId="2" applyFont="1" applyBorder="1">
      <alignment vertical="center"/>
    </xf>
    <xf numFmtId="0" fontId="23" fillId="0" borderId="1" xfId="2" applyFont="1" applyBorder="1">
      <alignment vertical="center"/>
    </xf>
    <xf numFmtId="0" fontId="23" fillId="0" borderId="0" xfId="2" applyFont="1">
      <alignment vertical="center"/>
    </xf>
    <xf numFmtId="0" fontId="18" fillId="0" borderId="10" xfId="2" applyFont="1" applyBorder="1">
      <alignment vertical="center"/>
    </xf>
    <xf numFmtId="0" fontId="18" fillId="0" borderId="18" xfId="2" applyFont="1" applyBorder="1">
      <alignment vertical="center"/>
    </xf>
    <xf numFmtId="180" fontId="22" fillId="0" borderId="0" xfId="2" applyNumberFormat="1" applyFont="1" applyAlignment="1">
      <alignment horizontal="left" vertical="center"/>
    </xf>
    <xf numFmtId="0" fontId="18" fillId="0" borderId="3" xfId="2" applyFont="1" applyBorder="1">
      <alignment vertical="center"/>
    </xf>
    <xf numFmtId="0" fontId="18" fillId="0" borderId="1" xfId="2" applyFont="1" applyBorder="1" applyAlignment="1">
      <alignment horizontal="left" vertical="center"/>
    </xf>
    <xf numFmtId="0" fontId="18" fillId="0" borderId="3" xfId="2" applyFont="1" applyBorder="1" applyAlignment="1">
      <alignment horizontal="left" vertical="center"/>
    </xf>
    <xf numFmtId="0" fontId="18" fillId="0" borderId="12" xfId="2" applyFont="1" applyBorder="1">
      <alignment vertical="center"/>
    </xf>
    <xf numFmtId="0" fontId="24" fillId="0" borderId="12" xfId="2" applyFont="1" applyBorder="1">
      <alignment vertical="center"/>
    </xf>
    <xf numFmtId="0" fontId="24" fillId="0" borderId="0" xfId="2" applyFo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" fillId="0" borderId="27" xfId="2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7" fillId="0" borderId="0" xfId="2" applyFont="1">
      <alignment vertical="center"/>
    </xf>
    <xf numFmtId="0" fontId="29" fillId="0" borderId="1" xfId="2" applyFont="1" applyFill="1" applyBorder="1">
      <alignment vertical="center"/>
    </xf>
    <xf numFmtId="178" fontId="29" fillId="0" borderId="1" xfId="2" applyNumberFormat="1" applyFont="1" applyFill="1" applyBorder="1">
      <alignment vertical="center"/>
    </xf>
    <xf numFmtId="182" fontId="29" fillId="0" borderId="1" xfId="2" applyNumberFormat="1" applyFont="1" applyFill="1" applyBorder="1">
      <alignment vertical="center"/>
    </xf>
    <xf numFmtId="0" fontId="30" fillId="0" borderId="0" xfId="2" applyFont="1">
      <alignment vertical="center"/>
    </xf>
    <xf numFmtId="0" fontId="29" fillId="0" borderId="1" xfId="2" applyFont="1" applyBorder="1">
      <alignment vertical="center"/>
    </xf>
    <xf numFmtId="178" fontId="29" fillId="0" borderId="1" xfId="2" applyNumberFormat="1" applyFont="1" applyBorder="1">
      <alignment vertical="center"/>
    </xf>
    <xf numFmtId="0" fontId="31" fillId="0" borderId="1" xfId="2" applyFont="1" applyFill="1" applyBorder="1">
      <alignment vertical="center"/>
    </xf>
    <xf numFmtId="182" fontId="31" fillId="0" borderId="1" xfId="2" applyNumberFormat="1" applyFont="1" applyFill="1" applyBorder="1">
      <alignment vertical="center"/>
    </xf>
    <xf numFmtId="0" fontId="32" fillId="0" borderId="0" xfId="2" applyFont="1">
      <alignment vertical="center"/>
    </xf>
    <xf numFmtId="0" fontId="29" fillId="0" borderId="25" xfId="2" applyFont="1" applyFill="1" applyBorder="1">
      <alignment vertical="center"/>
    </xf>
    <xf numFmtId="0" fontId="30" fillId="0" borderId="0" xfId="2" applyFont="1" applyAlignment="1">
      <alignment vertical="center"/>
    </xf>
    <xf numFmtId="0" fontId="30" fillId="0" borderId="1" xfId="2" applyFont="1" applyBorder="1">
      <alignment vertical="center"/>
    </xf>
    <xf numFmtId="0" fontId="18" fillId="0" borderId="0" xfId="2" applyFont="1" applyBorder="1" applyAlignment="1">
      <alignment horizontal="center" vertical="center" wrapText="1"/>
    </xf>
    <xf numFmtId="0" fontId="29" fillId="0" borderId="1" xfId="1" applyFont="1" applyFill="1" applyBorder="1">
      <alignment vertical="center"/>
    </xf>
    <xf numFmtId="0" fontId="28" fillId="0" borderId="0" xfId="2" applyFont="1">
      <alignment vertical="center"/>
    </xf>
    <xf numFmtId="0" fontId="32" fillId="0" borderId="0" xfId="2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3" fillId="0" borderId="33" xfId="2" applyFont="1" applyFill="1" applyBorder="1">
      <alignment vertical="center"/>
    </xf>
    <xf numFmtId="0" fontId="23" fillId="0" borderId="10" xfId="2" applyFont="1" applyBorder="1">
      <alignment vertical="center"/>
    </xf>
    <xf numFmtId="0" fontId="29" fillId="0" borderId="24" xfId="2" applyFont="1" applyFill="1" applyBorder="1" applyAlignment="1">
      <alignment vertical="center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80" fontId="29" fillId="0" borderId="1" xfId="2" applyNumberFormat="1" applyFont="1" applyFill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178" fontId="29" fillId="0" borderId="1" xfId="2" applyNumberFormat="1" applyFont="1" applyFill="1" applyBorder="1" applyAlignment="1">
      <alignment horizontal="center" vertical="center"/>
    </xf>
    <xf numFmtId="178" fontId="29" fillId="0" borderId="25" xfId="2" applyNumberFormat="1" applyFont="1" applyFill="1" applyBorder="1" applyAlignment="1">
      <alignment horizontal="center" vertical="center"/>
    </xf>
    <xf numFmtId="0" fontId="29" fillId="0" borderId="1" xfId="2" applyFont="1" applyBorder="1" applyAlignment="1">
      <alignment vertical="center"/>
    </xf>
    <xf numFmtId="0" fontId="23" fillId="0" borderId="12" xfId="2" applyFont="1" applyBorder="1" applyAlignment="1">
      <alignment horizontal="center" vertical="center" wrapText="1"/>
    </xf>
    <xf numFmtId="0" fontId="29" fillId="0" borderId="15" xfId="2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center" vertical="center"/>
    </xf>
    <xf numFmtId="183" fontId="29" fillId="0" borderId="1" xfId="2" applyNumberFormat="1" applyFont="1" applyFill="1" applyBorder="1">
      <alignment vertical="center"/>
    </xf>
    <xf numFmtId="0" fontId="29" fillId="0" borderId="14" xfId="2" applyFont="1" applyFill="1" applyBorder="1" applyAlignment="1">
      <alignment vertical="center"/>
    </xf>
    <xf numFmtId="0" fontId="22" fillId="0" borderId="1" xfId="2" applyFont="1" applyBorder="1">
      <alignment vertical="center"/>
    </xf>
    <xf numFmtId="0" fontId="24" fillId="0" borderId="0" xfId="2" applyFont="1" applyBorder="1">
      <alignment vertical="center"/>
    </xf>
    <xf numFmtId="0" fontId="30" fillId="0" borderId="12" xfId="2" applyFont="1" applyBorder="1">
      <alignment vertical="center"/>
    </xf>
    <xf numFmtId="0" fontId="0" fillId="0" borderId="0" xfId="0" applyBorder="1">
      <alignment vertical="center"/>
    </xf>
    <xf numFmtId="0" fontId="18" fillId="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/>
    </xf>
    <xf numFmtId="0" fontId="29" fillId="0" borderId="14" xfId="2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26" fillId="3" borderId="1" xfId="0" applyFont="1" applyFill="1" applyBorder="1" applyAlignment="1">
      <alignment horizontal="center" vertical="center" shrinkToFit="1"/>
    </xf>
    <xf numFmtId="0" fontId="26" fillId="0" borderId="28" xfId="0" applyNumberFormat="1" applyFont="1" applyFill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top" wrapText="1"/>
    </xf>
    <xf numFmtId="0" fontId="36" fillId="3" borderId="28" xfId="0" applyFont="1" applyFill="1" applyBorder="1" applyAlignment="1">
      <alignment horizontal="center" vertical="top" wrapText="1"/>
    </xf>
    <xf numFmtId="0" fontId="36" fillId="3" borderId="8" xfId="0" applyFont="1" applyFill="1" applyBorder="1" applyAlignment="1">
      <alignment horizontal="center" vertical="top" wrapText="1"/>
    </xf>
    <xf numFmtId="0" fontId="36" fillId="3" borderId="8" xfId="0" applyFont="1" applyFill="1" applyBorder="1" applyAlignment="1">
      <alignment horizontal="center" vertical="center" wrapText="1"/>
    </xf>
    <xf numFmtId="0" fontId="36" fillId="3" borderId="28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top" wrapText="1"/>
    </xf>
    <xf numFmtId="0" fontId="36" fillId="2" borderId="28" xfId="0" applyFont="1" applyFill="1" applyBorder="1" applyAlignment="1">
      <alignment horizontal="center" vertical="center" wrapText="1"/>
    </xf>
    <xf numFmtId="0" fontId="33" fillId="2" borderId="8" xfId="0" applyNumberFormat="1" applyFont="1" applyFill="1" applyBorder="1" applyAlignment="1">
      <alignment horizontal="center" vertical="center" shrinkToFit="1"/>
    </xf>
    <xf numFmtId="0" fontId="36" fillId="2" borderId="8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top" wrapText="1"/>
    </xf>
    <xf numFmtId="0" fontId="33" fillId="3" borderId="1" xfId="0" applyNumberFormat="1" applyFont="1" applyFill="1" applyBorder="1" applyAlignment="1">
      <alignment horizontal="center" vertical="center" shrinkToFit="1"/>
    </xf>
    <xf numFmtId="0" fontId="38" fillId="3" borderId="1" xfId="0" applyFont="1" applyFill="1" applyBorder="1" applyAlignment="1">
      <alignment horizontal="center" vertical="top" wrapText="1"/>
    </xf>
    <xf numFmtId="0" fontId="39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85" fontId="7" fillId="0" borderId="1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6" fillId="0" borderId="8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shrinkToFit="1"/>
    </xf>
    <xf numFmtId="0" fontId="24" fillId="0" borderId="1" xfId="2" applyFont="1" applyBorder="1">
      <alignment vertical="center"/>
    </xf>
    <xf numFmtId="0" fontId="12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horizontal="center" vertical="center" wrapText="1"/>
    </xf>
    <xf numFmtId="0" fontId="12" fillId="0" borderId="0" xfId="2" applyFont="1" applyBorder="1">
      <alignment vertical="center"/>
    </xf>
    <xf numFmtId="0" fontId="34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34" fillId="0" borderId="0" xfId="2" applyFont="1" applyBorder="1">
      <alignment vertical="center"/>
    </xf>
    <xf numFmtId="0" fontId="17" fillId="0" borderId="0" xfId="2" applyFont="1" applyBorder="1">
      <alignment vertical="center"/>
    </xf>
    <xf numFmtId="180" fontId="17" fillId="0" borderId="0" xfId="2" applyNumberFormat="1" applyFont="1" applyBorder="1" applyAlignment="1">
      <alignment horizontal="center" vertical="center"/>
    </xf>
    <xf numFmtId="0" fontId="13" fillId="0" borderId="0" xfId="2" applyFont="1" applyBorder="1">
      <alignment vertical="center"/>
    </xf>
    <xf numFmtId="185" fontId="7" fillId="0" borderId="43" xfId="0" applyNumberFormat="1" applyFont="1" applyFill="1" applyBorder="1" applyAlignment="1">
      <alignment horizontal="center" vertical="center"/>
    </xf>
    <xf numFmtId="0" fontId="22" fillId="0" borderId="10" xfId="2" applyFont="1" applyBorder="1">
      <alignment vertical="center"/>
    </xf>
    <xf numFmtId="0" fontId="36" fillId="3" borderId="10" xfId="0" applyFont="1" applyFill="1" applyBorder="1" applyAlignment="1">
      <alignment horizontal="center" vertical="top" wrapText="1"/>
    </xf>
    <xf numFmtId="0" fontId="36" fillId="3" borderId="10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shrinkToFit="1"/>
    </xf>
    <xf numFmtId="0" fontId="22" fillId="0" borderId="34" xfId="0" applyFont="1" applyBorder="1">
      <alignment vertical="center"/>
    </xf>
    <xf numFmtId="0" fontId="22" fillId="0" borderId="35" xfId="0" applyFont="1" applyBorder="1">
      <alignment vertical="center"/>
    </xf>
    <xf numFmtId="0" fontId="29" fillId="0" borderId="1" xfId="2" applyFont="1" applyFill="1" applyBorder="1" applyAlignment="1">
      <alignment horizontal="center" vertical="center" wrapText="1"/>
    </xf>
    <xf numFmtId="0" fontId="29" fillId="0" borderId="15" xfId="2" applyFont="1" applyFill="1" applyBorder="1">
      <alignment vertical="center"/>
    </xf>
    <xf numFmtId="0" fontId="30" fillId="0" borderId="15" xfId="2" applyFont="1" applyBorder="1">
      <alignment vertical="center"/>
    </xf>
    <xf numFmtId="0" fontId="31" fillId="0" borderId="1" xfId="2" applyFont="1" applyBorder="1">
      <alignment vertical="center"/>
    </xf>
    <xf numFmtId="0" fontId="29" fillId="0" borderId="10" xfId="2" applyFont="1" applyBorder="1">
      <alignment vertical="center"/>
    </xf>
    <xf numFmtId="0" fontId="29" fillId="0" borderId="12" xfId="2" applyFont="1" applyBorder="1">
      <alignment vertical="center"/>
    </xf>
    <xf numFmtId="0" fontId="29" fillId="0" borderId="0" xfId="2" applyFont="1">
      <alignment vertical="center"/>
    </xf>
    <xf numFmtId="0" fontId="23" fillId="0" borderId="0" xfId="2" applyFont="1" applyAlignment="1">
      <alignment horizontal="center" vertical="center" wrapText="1"/>
    </xf>
    <xf numFmtId="0" fontId="18" fillId="0" borderId="0" xfId="2" applyFont="1" applyBorder="1" applyAlignment="1">
      <alignment horizontal="left" vertical="center"/>
    </xf>
    <xf numFmtId="0" fontId="24" fillId="0" borderId="0" xfId="2" applyFont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horizontal="center" vertical="center" wrapText="1"/>
    </xf>
    <xf numFmtId="0" fontId="29" fillId="0" borderId="39" xfId="2" applyFont="1" applyFill="1" applyBorder="1" applyAlignment="1">
      <alignment vertical="center"/>
    </xf>
    <xf numFmtId="0" fontId="33" fillId="2" borderId="6" xfId="0" applyNumberFormat="1" applyFont="1" applyFill="1" applyBorder="1" applyAlignment="1">
      <alignment horizontal="center" vertical="center" shrinkToFit="1"/>
    </xf>
    <xf numFmtId="0" fontId="36" fillId="3" borderId="5" xfId="0" applyNumberFormat="1" applyFont="1" applyFill="1" applyBorder="1" applyAlignment="1">
      <alignment horizontal="center" vertical="center" shrinkToFit="1"/>
    </xf>
    <xf numFmtId="0" fontId="30" fillId="0" borderId="0" xfId="2" applyFont="1" applyBorder="1">
      <alignment vertical="center"/>
    </xf>
    <xf numFmtId="0" fontId="30" fillId="0" borderId="14" xfId="2" applyFont="1" applyBorder="1">
      <alignment vertical="center"/>
    </xf>
    <xf numFmtId="0" fontId="29" fillId="0" borderId="36" xfId="2" applyFont="1" applyFill="1" applyBorder="1" applyAlignment="1">
      <alignment vertical="center"/>
    </xf>
    <xf numFmtId="0" fontId="29" fillId="0" borderId="16" xfId="2" applyFont="1" applyFill="1" applyBorder="1" applyAlignment="1">
      <alignment vertical="center"/>
    </xf>
    <xf numFmtId="0" fontId="29" fillId="0" borderId="12" xfId="2" applyFont="1" applyFill="1" applyBorder="1">
      <alignment vertical="center"/>
    </xf>
    <xf numFmtId="178" fontId="29" fillId="0" borderId="12" xfId="2" applyNumberFormat="1" applyFont="1" applyFill="1" applyBorder="1" applyAlignment="1">
      <alignment horizontal="center" vertical="center"/>
    </xf>
    <xf numFmtId="0" fontId="29" fillId="0" borderId="12" xfId="2" applyFont="1" applyFill="1" applyBorder="1" applyAlignment="1">
      <alignment horizontal="center" vertical="center"/>
    </xf>
    <xf numFmtId="178" fontId="29" fillId="0" borderId="12" xfId="2" applyNumberFormat="1" applyFont="1" applyFill="1" applyBorder="1">
      <alignment vertical="center"/>
    </xf>
    <xf numFmtId="0" fontId="23" fillId="0" borderId="0" xfId="2" applyFont="1" applyAlignment="1">
      <alignment horizontal="center" vertical="center"/>
    </xf>
    <xf numFmtId="0" fontId="29" fillId="0" borderId="1" xfId="2" applyFont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shrinkToFit="1"/>
    </xf>
    <xf numFmtId="185" fontId="7" fillId="0" borderId="0" xfId="0" applyNumberFormat="1" applyFont="1" applyFill="1" applyBorder="1" applyAlignment="1">
      <alignment horizontal="center" vertical="center"/>
    </xf>
    <xf numFmtId="185" fontId="7" fillId="0" borderId="31" xfId="0" applyNumberFormat="1" applyFont="1" applyFill="1" applyBorder="1" applyAlignment="1">
      <alignment horizontal="center" vertical="center"/>
    </xf>
    <xf numFmtId="0" fontId="29" fillId="0" borderId="0" xfId="2" applyFont="1" applyBorder="1">
      <alignment vertical="center"/>
    </xf>
    <xf numFmtId="0" fontId="32" fillId="0" borderId="0" xfId="2" applyFont="1" applyBorder="1">
      <alignment vertical="center"/>
    </xf>
    <xf numFmtId="1" fontId="29" fillId="0" borderId="0" xfId="2" applyNumberFormat="1" applyFont="1" applyBorder="1" applyAlignment="1">
      <alignment horizontal="center" vertical="center"/>
    </xf>
    <xf numFmtId="0" fontId="28" fillId="0" borderId="0" xfId="2" applyFont="1" applyBorder="1">
      <alignment vertical="center"/>
    </xf>
    <xf numFmtId="0" fontId="26" fillId="0" borderId="1" xfId="0" applyNumberFormat="1" applyFont="1" applyFill="1" applyBorder="1" applyAlignment="1">
      <alignment horizontal="center" vertical="center" shrinkToFit="1"/>
    </xf>
    <xf numFmtId="0" fontId="36" fillId="0" borderId="5" xfId="0" applyFont="1" applyFill="1" applyBorder="1" applyAlignment="1">
      <alignment horizontal="center" vertical="top" wrapText="1"/>
    </xf>
    <xf numFmtId="0" fontId="26" fillId="0" borderId="4" xfId="0" applyNumberFormat="1" applyFont="1" applyFill="1" applyBorder="1" applyAlignment="1">
      <alignment horizontal="center" vertical="center" shrinkToFit="1"/>
    </xf>
    <xf numFmtId="0" fontId="37" fillId="3" borderId="5" xfId="0" applyFont="1" applyFill="1" applyBorder="1" applyAlignment="1">
      <alignment horizontal="center" wrapText="1"/>
    </xf>
    <xf numFmtId="0" fontId="36" fillId="0" borderId="4" xfId="0" applyFont="1" applyFill="1" applyBorder="1" applyAlignment="1">
      <alignment horizontal="center" wrapText="1"/>
    </xf>
    <xf numFmtId="0" fontId="36" fillId="0" borderId="3" xfId="0" applyFont="1" applyBorder="1" applyAlignment="1">
      <alignment horizontal="center" vertical="top" wrapText="1"/>
    </xf>
    <xf numFmtId="0" fontId="36" fillId="3" borderId="4" xfId="0" applyFont="1" applyFill="1" applyBorder="1" applyAlignment="1">
      <alignment horizontal="center" vertical="top" wrapText="1"/>
    </xf>
    <xf numFmtId="0" fontId="36" fillId="3" borderId="6" xfId="0" applyFont="1" applyFill="1" applyBorder="1" applyAlignment="1">
      <alignment horizontal="center" vertical="top" wrapText="1"/>
    </xf>
    <xf numFmtId="0" fontId="36" fillId="2" borderId="5" xfId="0" applyFont="1" applyFill="1" applyBorder="1" applyAlignment="1">
      <alignment horizontal="center" vertical="top" wrapText="1"/>
    </xf>
    <xf numFmtId="0" fontId="36" fillId="3" borderId="4" xfId="0" applyFont="1" applyFill="1" applyBorder="1" applyAlignment="1">
      <alignment horizontal="center" wrapText="1"/>
    </xf>
    <xf numFmtId="0" fontId="18" fillId="3" borderId="4" xfId="0" applyNumberFormat="1" applyFont="1" applyFill="1" applyBorder="1" applyAlignment="1">
      <alignment horizontal="center" vertical="center" shrinkToFit="1"/>
    </xf>
    <xf numFmtId="0" fontId="33" fillId="3" borderId="3" xfId="0" applyNumberFormat="1" applyFont="1" applyFill="1" applyBorder="1" applyAlignment="1">
      <alignment horizontal="center" vertical="center" shrinkToFit="1"/>
    </xf>
    <xf numFmtId="0" fontId="38" fillId="3" borderId="3" xfId="0" applyFont="1" applyFill="1" applyBorder="1" applyAlignment="1">
      <alignment horizontal="center" vertical="top" wrapText="1"/>
    </xf>
    <xf numFmtId="0" fontId="39" fillId="0" borderId="3" xfId="0" applyNumberFormat="1" applyFont="1" applyFill="1" applyBorder="1" applyAlignment="1">
      <alignment horizontal="center" vertical="center" shrinkToFit="1"/>
    </xf>
    <xf numFmtId="0" fontId="40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30" fillId="0" borderId="38" xfId="2" applyFont="1" applyBorder="1">
      <alignment vertical="center"/>
    </xf>
    <xf numFmtId="0" fontId="29" fillId="0" borderId="13" xfId="2" applyFont="1" applyFill="1" applyBorder="1" applyAlignment="1">
      <alignment horizontal="center" vertical="center"/>
    </xf>
    <xf numFmtId="180" fontId="36" fillId="3" borderId="8" xfId="0" applyNumberFormat="1" applyFont="1" applyFill="1" applyBorder="1" applyAlignment="1">
      <alignment horizontal="center" vertical="top" wrapText="1"/>
    </xf>
    <xf numFmtId="0" fontId="29" fillId="0" borderId="3" xfId="2" applyFont="1" applyFill="1" applyBorder="1">
      <alignment vertical="center"/>
    </xf>
    <xf numFmtId="181" fontId="3" fillId="0" borderId="33" xfId="2" applyNumberFormat="1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 shrinkToFit="1"/>
    </xf>
    <xf numFmtId="0" fontId="36" fillId="0" borderId="39" xfId="0" applyFont="1" applyFill="1" applyBorder="1" applyAlignment="1">
      <alignment horizontal="center" vertical="top" wrapText="1"/>
    </xf>
    <xf numFmtId="0" fontId="26" fillId="0" borderId="47" xfId="0" applyNumberFormat="1" applyFont="1" applyFill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wrapText="1"/>
    </xf>
    <xf numFmtId="0" fontId="26" fillId="0" borderId="19" xfId="0" applyNumberFormat="1" applyFont="1" applyFill="1" applyBorder="1" applyAlignment="1">
      <alignment horizontal="center" vertical="center" shrinkToFit="1"/>
    </xf>
    <xf numFmtId="0" fontId="37" fillId="3" borderId="39" xfId="0" applyFont="1" applyFill="1" applyBorder="1" applyAlignment="1">
      <alignment horizontal="center" wrapText="1"/>
    </xf>
    <xf numFmtId="0" fontId="36" fillId="3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wrapText="1"/>
    </xf>
    <xf numFmtId="0" fontId="36" fillId="0" borderId="14" xfId="0" applyFont="1" applyBorder="1" applyAlignment="1">
      <alignment horizontal="center" vertical="top" wrapText="1"/>
    </xf>
    <xf numFmtId="0" fontId="36" fillId="3" borderId="19" xfId="0" applyFont="1" applyFill="1" applyBorder="1" applyAlignment="1">
      <alignment horizontal="center" vertical="top" wrapText="1"/>
    </xf>
    <xf numFmtId="0" fontId="36" fillId="3" borderId="47" xfId="0" applyFont="1" applyFill="1" applyBorder="1" applyAlignment="1">
      <alignment horizontal="center" vertical="top" wrapText="1"/>
    </xf>
    <xf numFmtId="0" fontId="36" fillId="3" borderId="46" xfId="0" applyFont="1" applyFill="1" applyBorder="1" applyAlignment="1">
      <alignment horizontal="center" vertical="top" wrapText="1"/>
    </xf>
    <xf numFmtId="0" fontId="36" fillId="3" borderId="47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top" wrapText="1"/>
    </xf>
    <xf numFmtId="0" fontId="36" fillId="2" borderId="47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top" wrapText="1"/>
    </xf>
    <xf numFmtId="0" fontId="36" fillId="3" borderId="19" xfId="0" applyFont="1" applyFill="1" applyBorder="1" applyAlignment="1">
      <alignment horizontal="center" wrapText="1"/>
    </xf>
    <xf numFmtId="0" fontId="18" fillId="3" borderId="19" xfId="0" applyNumberFormat="1" applyFont="1" applyFill="1" applyBorder="1" applyAlignment="1">
      <alignment horizontal="center" vertical="center" shrinkToFit="1"/>
    </xf>
    <xf numFmtId="0" fontId="36" fillId="3" borderId="15" xfId="0" applyFont="1" applyFill="1" applyBorder="1" applyAlignment="1">
      <alignment horizontal="center" vertical="top" wrapText="1"/>
    </xf>
    <xf numFmtId="0" fontId="33" fillId="2" borderId="46" xfId="0" applyNumberFormat="1" applyFont="1" applyFill="1" applyBorder="1" applyAlignment="1">
      <alignment horizontal="center" vertical="center" shrinkToFit="1"/>
    </xf>
    <xf numFmtId="0" fontId="36" fillId="3" borderId="39" xfId="0" applyNumberFormat="1" applyFont="1" applyFill="1" applyBorder="1" applyAlignment="1">
      <alignment horizontal="center" vertical="center" shrinkToFit="1"/>
    </xf>
    <xf numFmtId="0" fontId="36" fillId="3" borderId="45" xfId="0" applyFont="1" applyFill="1" applyBorder="1" applyAlignment="1">
      <alignment horizontal="center" vertical="top" wrapText="1"/>
    </xf>
    <xf numFmtId="0" fontId="36" fillId="3" borderId="12" xfId="0" applyFont="1" applyFill="1" applyBorder="1" applyAlignment="1">
      <alignment horizontal="center" vertical="top" wrapText="1"/>
    </xf>
    <xf numFmtId="0" fontId="36" fillId="3" borderId="30" xfId="0" applyFont="1" applyFill="1" applyBorder="1" applyAlignment="1">
      <alignment horizontal="center" vertical="top" wrapText="1"/>
    </xf>
    <xf numFmtId="0" fontId="36" fillId="3" borderId="13" xfId="0" applyFont="1" applyFill="1" applyBorder="1" applyAlignment="1">
      <alignment horizontal="center" vertical="top" wrapText="1"/>
    </xf>
    <xf numFmtId="0" fontId="18" fillId="0" borderId="10" xfId="2" applyFont="1" applyBorder="1" applyAlignment="1">
      <alignment horizontal="left" vertical="center"/>
    </xf>
    <xf numFmtId="185" fontId="7" fillId="0" borderId="10" xfId="0" applyNumberFormat="1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top" wrapText="1"/>
    </xf>
    <xf numFmtId="0" fontId="39" fillId="0" borderId="15" xfId="0" applyNumberFormat="1" applyFont="1" applyFill="1" applyBorder="1" applyAlignment="1">
      <alignment horizontal="center" vertical="center" shrinkToFit="1"/>
    </xf>
    <xf numFmtId="0" fontId="40" fillId="0" borderId="15" xfId="0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185" fontId="7" fillId="0" borderId="23" xfId="0" applyNumberFormat="1" applyFont="1" applyFill="1" applyBorder="1" applyAlignment="1">
      <alignment horizontal="center" vertical="center"/>
    </xf>
    <xf numFmtId="0" fontId="33" fillId="3" borderId="27" xfId="0" applyNumberFormat="1" applyFont="1" applyFill="1" applyBorder="1" applyAlignment="1">
      <alignment horizontal="center" vertical="center" shrinkToFit="1"/>
    </xf>
    <xf numFmtId="0" fontId="38" fillId="3" borderId="14" xfId="0" applyFont="1" applyFill="1" applyBorder="1" applyAlignment="1">
      <alignment horizontal="center" vertical="top" wrapText="1"/>
    </xf>
    <xf numFmtId="0" fontId="39" fillId="0" borderId="14" xfId="0" applyNumberFormat="1" applyFont="1" applyFill="1" applyBorder="1" applyAlignment="1">
      <alignment horizontal="center" vertical="center" shrinkToFit="1"/>
    </xf>
    <xf numFmtId="0" fontId="40" fillId="0" borderId="14" xfId="0" applyNumberFormat="1" applyFont="1" applyFill="1" applyBorder="1" applyAlignment="1">
      <alignment horizontal="center" vertical="center" shrinkToFit="1"/>
    </xf>
    <xf numFmtId="0" fontId="7" fillId="0" borderId="14" xfId="0" applyNumberFormat="1" applyFont="1" applyFill="1" applyBorder="1" applyAlignment="1">
      <alignment horizontal="center" vertical="center" shrinkToFit="1"/>
    </xf>
    <xf numFmtId="0" fontId="18" fillId="0" borderId="27" xfId="2" applyFont="1" applyBorder="1">
      <alignment vertical="center"/>
    </xf>
    <xf numFmtId="0" fontId="29" fillId="0" borderId="14" xfId="2" applyFont="1" applyBorder="1" applyAlignment="1">
      <alignment vertical="center"/>
    </xf>
    <xf numFmtId="0" fontId="18" fillId="0" borderId="14" xfId="2" applyFont="1" applyBorder="1">
      <alignment vertical="center"/>
    </xf>
    <xf numFmtId="0" fontId="18" fillId="0" borderId="14" xfId="2" applyFont="1" applyBorder="1" applyAlignment="1">
      <alignment horizontal="left" vertical="center"/>
    </xf>
    <xf numFmtId="0" fontId="29" fillId="0" borderId="28" xfId="2" applyFont="1" applyFill="1" applyBorder="1">
      <alignment vertical="center"/>
    </xf>
    <xf numFmtId="178" fontId="29" fillId="0" borderId="28" xfId="2" applyNumberFormat="1" applyFont="1" applyFill="1" applyBorder="1">
      <alignment vertical="center"/>
    </xf>
    <xf numFmtId="0" fontId="29" fillId="0" borderId="4" xfId="2" applyFont="1" applyFill="1" applyBorder="1" applyAlignment="1">
      <alignment horizontal="center" vertical="center" textRotation="255"/>
    </xf>
    <xf numFmtId="185" fontId="7" fillId="0" borderId="48" xfId="0" applyNumberFormat="1" applyFont="1" applyFill="1" applyBorder="1" applyAlignment="1">
      <alignment horizontal="center" vertical="center"/>
    </xf>
    <xf numFmtId="0" fontId="29" fillId="0" borderId="14" xfId="2" applyFont="1" applyFill="1" applyBorder="1">
      <alignment vertical="center"/>
    </xf>
    <xf numFmtId="0" fontId="36" fillId="3" borderId="20" xfId="0" applyFont="1" applyFill="1" applyBorder="1" applyAlignment="1">
      <alignment horizontal="center" vertical="center" wrapText="1"/>
    </xf>
    <xf numFmtId="0" fontId="30" fillId="0" borderId="3" xfId="2" applyFont="1" applyBorder="1">
      <alignment vertical="center"/>
    </xf>
    <xf numFmtId="0" fontId="36" fillId="3" borderId="3" xfId="0" applyFont="1" applyFill="1" applyBorder="1" applyAlignment="1">
      <alignment horizontal="center" vertical="top" wrapText="1"/>
    </xf>
    <xf numFmtId="0" fontId="33" fillId="3" borderId="18" xfId="0" applyNumberFormat="1" applyFont="1" applyFill="1" applyBorder="1" applyAlignment="1">
      <alignment horizontal="center" vertical="center" shrinkToFit="1"/>
    </xf>
    <xf numFmtId="180" fontId="22" fillId="0" borderId="20" xfId="2" applyNumberFormat="1" applyFont="1" applyBorder="1" applyAlignment="1">
      <alignment horizontal="center" vertical="center"/>
    </xf>
    <xf numFmtId="180" fontId="22" fillId="0" borderId="11" xfId="2" applyNumberFormat="1" applyFont="1" applyBorder="1" applyAlignment="1">
      <alignment horizontal="center" vertical="center"/>
    </xf>
    <xf numFmtId="180" fontId="22" fillId="0" borderId="15" xfId="2" applyNumberFormat="1" applyFont="1" applyBorder="1" applyAlignment="1">
      <alignment horizontal="center" vertical="center"/>
    </xf>
    <xf numFmtId="0" fontId="29" fillId="0" borderId="16" xfId="2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25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vertical="center" wrapText="1"/>
    </xf>
    <xf numFmtId="0" fontId="13" fillId="0" borderId="0" xfId="2" applyBorder="1">
      <alignment vertical="center"/>
    </xf>
    <xf numFmtId="0" fontId="18" fillId="0" borderId="21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 wrapText="1"/>
    </xf>
    <xf numFmtId="185" fontId="7" fillId="0" borderId="22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shrinkToFit="1"/>
    </xf>
    <xf numFmtId="0" fontId="18" fillId="0" borderId="16" xfId="2" applyFont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33" fillId="2" borderId="3" xfId="0" applyNumberFormat="1" applyFont="1" applyFill="1" applyBorder="1" applyAlignment="1">
      <alignment horizontal="center" vertical="center" shrinkToFit="1"/>
    </xf>
    <xf numFmtId="0" fontId="33" fillId="3" borderId="4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36" fillId="3" borderId="3" xfId="0" applyNumberFormat="1" applyFont="1" applyFill="1" applyBorder="1" applyAlignment="1">
      <alignment horizontal="center" vertical="center" shrinkToFit="1"/>
    </xf>
    <xf numFmtId="0" fontId="36" fillId="2" borderId="14" xfId="0" applyFont="1" applyFill="1" applyBorder="1" applyAlignment="1">
      <alignment horizontal="center" vertical="top" wrapText="1"/>
    </xf>
    <xf numFmtId="0" fontId="36" fillId="3" borderId="14" xfId="0" applyFont="1" applyFill="1" applyBorder="1" applyAlignment="1">
      <alignment horizontal="center" vertical="top" wrapTex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36" fillId="3" borderId="3" xfId="0" applyFont="1" applyFill="1" applyBorder="1" applyAlignment="1">
      <alignment horizontal="center" vertical="center" wrapText="1"/>
    </xf>
    <xf numFmtId="0" fontId="18" fillId="0" borderId="16" xfId="2" applyFont="1" applyBorder="1" applyAlignment="1">
      <alignment horizontal="left" vertical="center"/>
    </xf>
    <xf numFmtId="0" fontId="27" fillId="0" borderId="41" xfId="2" applyFont="1" applyBorder="1">
      <alignment vertical="center"/>
    </xf>
    <xf numFmtId="0" fontId="19" fillId="0" borderId="0" xfId="2" applyFont="1" applyBorder="1">
      <alignment vertical="center"/>
    </xf>
    <xf numFmtId="180" fontId="30" fillId="0" borderId="0" xfId="2" applyNumberFormat="1" applyFont="1" applyBorder="1" applyAlignment="1">
      <alignment horizontal="center" vertical="center"/>
    </xf>
    <xf numFmtId="0" fontId="22" fillId="0" borderId="0" xfId="2" applyFont="1" applyBorder="1">
      <alignment vertical="center"/>
    </xf>
    <xf numFmtId="0" fontId="17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7" fillId="0" borderId="37" xfId="2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26" fillId="3" borderId="3" xfId="0" applyFont="1" applyFill="1" applyBorder="1" applyAlignment="1">
      <alignment horizontal="center" vertical="center" shrinkToFit="1"/>
    </xf>
    <xf numFmtId="0" fontId="36" fillId="0" borderId="3" xfId="0" applyFont="1" applyFill="1" applyBorder="1" applyAlignment="1">
      <alignment horizontal="center" vertical="top" wrapText="1"/>
    </xf>
    <xf numFmtId="0" fontId="26" fillId="0" borderId="3" xfId="0" applyNumberFormat="1" applyFont="1" applyFill="1" applyBorder="1" applyAlignment="1">
      <alignment horizontal="center" vertical="center" shrinkToFit="1"/>
    </xf>
    <xf numFmtId="0" fontId="37" fillId="3" borderId="3" xfId="0" applyFont="1" applyFill="1" applyBorder="1" applyAlignment="1">
      <alignment horizontal="center" wrapText="1"/>
    </xf>
    <xf numFmtId="0" fontId="36" fillId="0" borderId="3" xfId="0" applyFont="1" applyFill="1" applyBorder="1" applyAlignment="1">
      <alignment horizontal="center" wrapText="1"/>
    </xf>
    <xf numFmtId="0" fontId="36" fillId="2" borderId="3" xfId="0" applyFont="1" applyFill="1" applyBorder="1" applyAlignment="1">
      <alignment horizontal="center" vertical="top" wrapText="1"/>
    </xf>
    <xf numFmtId="0" fontId="18" fillId="3" borderId="3" xfId="0" applyNumberFormat="1" applyFont="1" applyFill="1" applyBorder="1" applyAlignment="1">
      <alignment horizontal="center" vertical="center" shrinkToFit="1"/>
    </xf>
    <xf numFmtId="0" fontId="22" fillId="0" borderId="33" xfId="0" applyFont="1" applyBorder="1">
      <alignment vertical="center"/>
    </xf>
    <xf numFmtId="0" fontId="26" fillId="3" borderId="14" xfId="0" applyFont="1" applyFill="1" applyBorder="1" applyAlignment="1">
      <alignment horizontal="center" vertical="center" shrinkToFit="1"/>
    </xf>
    <xf numFmtId="0" fontId="36" fillId="0" borderId="14" xfId="0" applyFont="1" applyFill="1" applyBorder="1" applyAlignment="1">
      <alignment horizontal="center" vertical="top" wrapTex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0" borderId="14" xfId="0" applyNumberFormat="1" applyFont="1" applyFill="1" applyBorder="1" applyAlignment="1">
      <alignment horizontal="center" vertical="center" shrinkToFit="1"/>
    </xf>
    <xf numFmtId="0" fontId="37" fillId="3" borderId="14" xfId="0" applyFont="1" applyFill="1" applyBorder="1" applyAlignment="1">
      <alignment horizontal="center" wrapText="1"/>
    </xf>
    <xf numFmtId="0" fontId="36" fillId="0" borderId="14" xfId="0" applyFont="1" applyFill="1" applyBorder="1" applyAlignment="1">
      <alignment horizontal="center" wrapText="1"/>
    </xf>
    <xf numFmtId="0" fontId="18" fillId="3" borderId="14" xfId="0" applyNumberFormat="1" applyFont="1" applyFill="1" applyBorder="1" applyAlignment="1">
      <alignment horizontal="center" vertical="center" shrinkToFit="1"/>
    </xf>
    <xf numFmtId="0" fontId="33" fillId="2" borderId="14" xfId="0" applyNumberFormat="1" applyFont="1" applyFill="1" applyBorder="1" applyAlignment="1">
      <alignment horizontal="center" vertical="center" shrinkToFit="1"/>
    </xf>
    <xf numFmtId="0" fontId="33" fillId="3" borderId="14" xfId="0" applyNumberFormat="1" applyFont="1" applyFill="1" applyBorder="1" applyAlignment="1">
      <alignment horizontal="center" vertical="center" shrinkToFit="1"/>
    </xf>
    <xf numFmtId="0" fontId="36" fillId="3" borderId="3" xfId="0" applyFont="1" applyFill="1" applyBorder="1" applyAlignment="1">
      <alignment horizontal="center" wrapText="1"/>
    </xf>
    <xf numFmtId="0" fontId="29" fillId="0" borderId="14" xfId="2" applyFont="1" applyBorder="1">
      <alignment vertical="center"/>
    </xf>
    <xf numFmtId="0" fontId="29" fillId="0" borderId="14" xfId="2" applyFont="1" applyBorder="1" applyAlignment="1">
      <alignment horizontal="left" vertical="center"/>
    </xf>
    <xf numFmtId="0" fontId="36" fillId="3" borderId="14" xfId="0" applyFont="1" applyFill="1" applyBorder="1" applyAlignment="1">
      <alignment horizontal="center" wrapText="1"/>
    </xf>
    <xf numFmtId="0" fontId="33" fillId="0" borderId="14" xfId="0" applyNumberFormat="1" applyFont="1" applyFill="1" applyBorder="1" applyAlignment="1">
      <alignment horizontal="center" vertical="center" shrinkToFit="1"/>
    </xf>
    <xf numFmtId="0" fontId="33" fillId="0" borderId="1" xfId="0" applyNumberFormat="1" applyFont="1" applyFill="1" applyBorder="1" applyAlignment="1">
      <alignment horizontal="center" vertical="center" shrinkToFit="1"/>
    </xf>
    <xf numFmtId="0" fontId="33" fillId="0" borderId="15" xfId="0" applyNumberFormat="1" applyFont="1" applyFill="1" applyBorder="1" applyAlignment="1">
      <alignment horizontal="center" vertical="center" shrinkToFit="1"/>
    </xf>
    <xf numFmtId="0" fontId="33" fillId="0" borderId="3" xfId="0" applyNumberFormat="1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9" fillId="0" borderId="1" xfId="2" applyFont="1" applyFill="1" applyBorder="1" applyAlignment="1">
      <alignment horizontal="right" vertical="center"/>
    </xf>
    <xf numFmtId="178" fontId="29" fillId="0" borderId="1" xfId="2" applyNumberFormat="1" applyFont="1" applyFill="1" applyBorder="1" applyAlignment="1">
      <alignment horizontal="right" vertical="center"/>
    </xf>
    <xf numFmtId="178" fontId="29" fillId="0" borderId="1" xfId="2" applyNumberFormat="1" applyFont="1" applyFill="1" applyBorder="1" applyAlignment="1">
      <alignment vertical="center"/>
    </xf>
    <xf numFmtId="0" fontId="29" fillId="0" borderId="1" xfId="2" applyFont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0" fontId="18" fillId="0" borderId="1" xfId="2" applyFont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vertical="top" wrapText="1"/>
    </xf>
    <xf numFmtId="0" fontId="18" fillId="3" borderId="15" xfId="0" applyNumberFormat="1" applyFont="1" applyFill="1" applyBorder="1" applyAlignment="1">
      <alignment horizontal="center" vertical="center" shrinkToFit="1"/>
    </xf>
    <xf numFmtId="0" fontId="33" fillId="2" borderId="15" xfId="0" applyNumberFormat="1" applyFont="1" applyFill="1" applyBorder="1" applyAlignment="1">
      <alignment horizontal="center" vertical="center" shrinkToFit="1"/>
    </xf>
    <xf numFmtId="0" fontId="29" fillId="0" borderId="16" xfId="2" applyFont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shrinkToFit="1"/>
    </xf>
    <xf numFmtId="0" fontId="29" fillId="0" borderId="12" xfId="2" applyFont="1" applyBorder="1" applyAlignment="1">
      <alignment horizontal="right" vertical="center"/>
    </xf>
    <xf numFmtId="0" fontId="29" fillId="0" borderId="14" xfId="2" applyFont="1" applyFill="1" applyBorder="1" applyAlignment="1">
      <alignment vertical="center" wrapText="1" shrinkToFit="1"/>
    </xf>
    <xf numFmtId="0" fontId="18" fillId="0" borderId="49" xfId="2" applyFont="1" applyFill="1" applyBorder="1">
      <alignment vertical="center"/>
    </xf>
    <xf numFmtId="0" fontId="18" fillId="0" borderId="50" xfId="2" applyFont="1" applyFill="1" applyBorder="1" applyAlignment="1">
      <alignment vertical="center" wrapText="1"/>
    </xf>
    <xf numFmtId="0" fontId="29" fillId="0" borderId="50" xfId="2" applyFont="1" applyFill="1" applyBorder="1" applyAlignment="1">
      <alignment vertical="center"/>
    </xf>
    <xf numFmtId="0" fontId="22" fillId="0" borderId="11" xfId="0" applyFont="1" applyBorder="1">
      <alignment vertical="center"/>
    </xf>
    <xf numFmtId="0" fontId="29" fillId="0" borderId="53" xfId="2" applyFont="1" applyFill="1" applyBorder="1" applyAlignment="1">
      <alignment vertical="center"/>
    </xf>
    <xf numFmtId="0" fontId="22" fillId="0" borderId="27" xfId="0" applyFont="1" applyBorder="1">
      <alignment vertical="center"/>
    </xf>
    <xf numFmtId="0" fontId="36" fillId="3" borderId="16" xfId="0" applyFont="1" applyFill="1" applyBorder="1" applyAlignment="1">
      <alignment horizontal="center" vertical="top" wrapText="1"/>
    </xf>
    <xf numFmtId="0" fontId="24" fillId="0" borderId="10" xfId="2" applyFont="1" applyBorder="1">
      <alignment vertical="center"/>
    </xf>
    <xf numFmtId="0" fontId="29" fillId="0" borderId="19" xfId="2" applyFont="1" applyBorder="1">
      <alignment vertical="center"/>
    </xf>
    <xf numFmtId="0" fontId="29" fillId="0" borderId="28" xfId="2" applyFont="1" applyBorder="1">
      <alignment vertical="center"/>
    </xf>
    <xf numFmtId="0" fontId="36" fillId="3" borderId="17" xfId="0" applyFont="1" applyFill="1" applyBorder="1" applyAlignment="1">
      <alignment horizontal="center" vertical="top" wrapText="1"/>
    </xf>
    <xf numFmtId="0" fontId="22" fillId="0" borderId="20" xfId="0" applyFont="1" applyBorder="1">
      <alignment vertical="center"/>
    </xf>
    <xf numFmtId="0" fontId="29" fillId="0" borderId="14" xfId="2" applyFont="1" applyBorder="1" applyAlignment="1">
      <alignment horizontal="center" vertical="center" wrapText="1"/>
    </xf>
    <xf numFmtId="0" fontId="37" fillId="3" borderId="15" xfId="0" applyFont="1" applyFill="1" applyBorder="1" applyAlignment="1">
      <alignment horizontal="center" wrapText="1"/>
    </xf>
    <xf numFmtId="0" fontId="36" fillId="3" borderId="15" xfId="0" applyNumberFormat="1" applyFont="1" applyFill="1" applyBorder="1" applyAlignment="1">
      <alignment horizontal="center" vertical="center" shrinkToFit="1"/>
    </xf>
    <xf numFmtId="0" fontId="33" fillId="3" borderId="47" xfId="0" applyNumberFormat="1" applyFont="1" applyFill="1" applyBorder="1" applyAlignment="1">
      <alignment horizontal="center" vertical="center" shrinkToFit="1"/>
    </xf>
    <xf numFmtId="0" fontId="29" fillId="0" borderId="12" xfId="2" applyFont="1" applyFill="1" applyBorder="1" applyAlignment="1">
      <alignment horizontal="right" vertical="center"/>
    </xf>
    <xf numFmtId="178" fontId="29" fillId="0" borderId="12" xfId="2" applyNumberFormat="1" applyFont="1" applyFill="1" applyBorder="1" applyAlignment="1">
      <alignment vertical="center"/>
    </xf>
    <xf numFmtId="0" fontId="29" fillId="0" borderId="27" xfId="2" applyFont="1" applyBorder="1">
      <alignment vertical="center"/>
    </xf>
    <xf numFmtId="0" fontId="29" fillId="0" borderId="10" xfId="2" applyFont="1" applyBorder="1" applyAlignment="1">
      <alignment horizontal="right" vertical="center"/>
    </xf>
    <xf numFmtId="0" fontId="31" fillId="0" borderId="12" xfId="2" applyFont="1" applyBorder="1">
      <alignment vertical="center"/>
    </xf>
    <xf numFmtId="0" fontId="40" fillId="0" borderId="12" xfId="0" applyNumberFormat="1" applyFont="1" applyFill="1" applyBorder="1" applyAlignment="1">
      <alignment horizontal="center" vertical="center" shrinkToFit="1"/>
    </xf>
    <xf numFmtId="0" fontId="40" fillId="0" borderId="13" xfId="0" applyNumberFormat="1" applyFont="1" applyFill="1" applyBorder="1" applyAlignment="1">
      <alignment horizontal="center" vertical="center" shrinkToFit="1"/>
    </xf>
    <xf numFmtId="0" fontId="40" fillId="0" borderId="16" xfId="0" applyNumberFormat="1" applyFont="1" applyFill="1" applyBorder="1" applyAlignment="1">
      <alignment horizontal="center" vertical="center" shrinkToFit="1"/>
    </xf>
    <xf numFmtId="0" fontId="30" fillId="0" borderId="28" xfId="2" applyFont="1" applyBorder="1">
      <alignment vertical="center"/>
    </xf>
    <xf numFmtId="0" fontId="36" fillId="3" borderId="16" xfId="0" applyNumberFormat="1" applyFont="1" applyFill="1" applyBorder="1" applyAlignment="1">
      <alignment horizontal="center" vertical="center" shrinkToFit="1"/>
    </xf>
    <xf numFmtId="0" fontId="33" fillId="3" borderId="12" xfId="0" applyNumberFormat="1" applyFont="1" applyFill="1" applyBorder="1" applyAlignment="1">
      <alignment horizontal="center" vertical="center" shrinkToFit="1"/>
    </xf>
    <xf numFmtId="0" fontId="36" fillId="3" borderId="13" xfId="0" applyFont="1" applyFill="1" applyBorder="1" applyAlignment="1">
      <alignment horizontal="center" vertical="center" wrapText="1"/>
    </xf>
    <xf numFmtId="181" fontId="3" fillId="0" borderId="34" xfId="2" applyNumberFormat="1" applyFont="1" applyFill="1" applyBorder="1" applyAlignment="1">
      <alignment horizontal="center" vertical="center"/>
    </xf>
    <xf numFmtId="181" fontId="3" fillId="0" borderId="35" xfId="2" applyNumberFormat="1" applyFont="1" applyFill="1" applyBorder="1" applyAlignment="1">
      <alignment horizontal="center" vertical="center"/>
    </xf>
    <xf numFmtId="0" fontId="18" fillId="0" borderId="25" xfId="2" applyFont="1" applyBorder="1" applyAlignment="1">
      <alignment horizontal="left" vertical="center"/>
    </xf>
    <xf numFmtId="0" fontId="23" fillId="0" borderId="25" xfId="2" applyFont="1" applyBorder="1" applyAlignment="1">
      <alignment horizontal="center" vertical="center" wrapText="1"/>
    </xf>
    <xf numFmtId="0" fontId="18" fillId="0" borderId="25" xfId="2" applyFont="1" applyBorder="1">
      <alignment vertical="center"/>
    </xf>
    <xf numFmtId="178" fontId="18" fillId="0" borderId="25" xfId="2" applyNumberFormat="1" applyFont="1" applyBorder="1">
      <alignment vertical="center"/>
    </xf>
    <xf numFmtId="186" fontId="18" fillId="0" borderId="9" xfId="2" applyNumberFormat="1" applyFont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 shrinkToFit="1"/>
    </xf>
    <xf numFmtId="0" fontId="3" fillId="0" borderId="31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 wrapText="1"/>
    </xf>
    <xf numFmtId="0" fontId="3" fillId="0" borderId="31" xfId="2" applyFont="1" applyBorder="1">
      <alignment vertical="center"/>
    </xf>
    <xf numFmtId="180" fontId="3" fillId="0" borderId="31" xfId="2" applyNumberFormat="1" applyFont="1" applyBorder="1">
      <alignment vertical="center"/>
    </xf>
    <xf numFmtId="185" fontId="7" fillId="0" borderId="21" xfId="0" applyNumberFormat="1" applyFont="1" applyFill="1" applyBorder="1" applyAlignment="1">
      <alignment horizontal="center" vertical="center"/>
    </xf>
    <xf numFmtId="178" fontId="3" fillId="0" borderId="31" xfId="2" applyNumberFormat="1" applyFont="1" applyBorder="1">
      <alignment vertical="center"/>
    </xf>
    <xf numFmtId="0" fontId="18" fillId="0" borderId="31" xfId="2" applyFont="1" applyBorder="1">
      <alignment vertical="center"/>
    </xf>
    <xf numFmtId="185" fontId="7" fillId="0" borderId="44" xfId="0" applyNumberFormat="1" applyFont="1" applyFill="1" applyBorder="1" applyAlignment="1">
      <alignment horizontal="center" vertical="center"/>
    </xf>
    <xf numFmtId="185" fontId="7" fillId="0" borderId="54" xfId="0" applyNumberFormat="1" applyFont="1" applyFill="1" applyBorder="1" applyAlignment="1">
      <alignment horizontal="center" vertical="center"/>
    </xf>
    <xf numFmtId="0" fontId="29" fillId="0" borderId="14" xfId="2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28" fillId="0" borderId="0" xfId="2" applyFont="1" applyFill="1">
      <alignment vertical="center"/>
    </xf>
    <xf numFmtId="0" fontId="24" fillId="0" borderId="34" xfId="0" applyFont="1" applyFill="1" applyBorder="1">
      <alignment vertical="center"/>
    </xf>
    <xf numFmtId="0" fontId="24" fillId="0" borderId="20" xfId="0" applyFont="1" applyFill="1" applyBorder="1">
      <alignment vertical="center"/>
    </xf>
    <xf numFmtId="0" fontId="24" fillId="0" borderId="0" xfId="2" applyFont="1" applyFill="1">
      <alignment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9" fillId="0" borderId="0" xfId="2" applyFont="1" applyFill="1">
      <alignment vertical="center"/>
    </xf>
    <xf numFmtId="180" fontId="36" fillId="0" borderId="1" xfId="0" applyNumberFormat="1" applyFont="1" applyFill="1" applyBorder="1" applyAlignment="1">
      <alignment horizontal="center" vertical="top" wrapText="1"/>
    </xf>
    <xf numFmtId="0" fontId="18" fillId="0" borderId="3" xfId="0" applyNumberFormat="1" applyFont="1" applyFill="1" applyBorder="1" applyAlignment="1">
      <alignment horizontal="center" vertical="center" shrinkToFit="1"/>
    </xf>
    <xf numFmtId="0" fontId="36" fillId="0" borderId="3" xfId="0" applyNumberFormat="1" applyFont="1" applyFill="1" applyBorder="1" applyAlignment="1">
      <alignment horizontal="center" vertical="center" shrinkToFit="1"/>
    </xf>
    <xf numFmtId="0" fontId="24" fillId="0" borderId="1" xfId="2" applyFont="1" applyFill="1" applyBorder="1">
      <alignment vertical="center"/>
    </xf>
    <xf numFmtId="0" fontId="18" fillId="0" borderId="1" xfId="2" applyFont="1" applyFill="1" applyBorder="1">
      <alignment vertical="center"/>
    </xf>
    <xf numFmtId="0" fontId="29" fillId="0" borderId="14" xfId="2" applyFont="1" applyFill="1" applyBorder="1" applyAlignment="1">
      <alignment horizontal="left" vertical="center"/>
    </xf>
    <xf numFmtId="0" fontId="24" fillId="0" borderId="12" xfId="2" applyFont="1" applyFill="1" applyBorder="1">
      <alignment vertical="center"/>
    </xf>
    <xf numFmtId="0" fontId="29" fillId="0" borderId="16" xfId="2" applyFont="1" applyFill="1" applyBorder="1" applyAlignment="1">
      <alignment horizontal="left" vertical="center"/>
    </xf>
    <xf numFmtId="0" fontId="29" fillId="0" borderId="12" xfId="2" applyFont="1" applyFill="1" applyBorder="1" applyAlignment="1">
      <alignment horizontal="center" vertical="center" wrapText="1"/>
    </xf>
    <xf numFmtId="0" fontId="29" fillId="0" borderId="16" xfId="2" applyFont="1" applyFill="1" applyBorder="1" applyAlignment="1">
      <alignment horizontal="center" vertical="center" wrapText="1"/>
    </xf>
    <xf numFmtId="0" fontId="3" fillId="0" borderId="0" xfId="2" applyFont="1" applyFill="1">
      <alignment vertical="center"/>
    </xf>
    <xf numFmtId="0" fontId="24" fillId="0" borderId="0" xfId="0" applyFont="1" applyFill="1">
      <alignment vertical="center"/>
    </xf>
    <xf numFmtId="0" fontId="29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right" vertical="center"/>
    </xf>
    <xf numFmtId="0" fontId="28" fillId="0" borderId="0" xfId="2" applyFont="1" applyFill="1" applyAlignment="1">
      <alignment vertical="center"/>
    </xf>
    <xf numFmtId="0" fontId="18" fillId="0" borderId="50" xfId="2" applyFont="1" applyFill="1" applyBorder="1" applyAlignment="1">
      <alignment horizontal="center" vertical="center" wrapText="1"/>
    </xf>
    <xf numFmtId="0" fontId="29" fillId="0" borderId="15" xfId="2" applyFont="1" applyFill="1" applyBorder="1" applyAlignment="1">
      <alignment horizontal="center" vertical="center" wrapText="1"/>
    </xf>
    <xf numFmtId="0" fontId="0" fillId="0" borderId="34" xfId="0" applyBorder="1">
      <alignment vertical="center"/>
    </xf>
    <xf numFmtId="0" fontId="0" fillId="0" borderId="34" xfId="0" applyBorder="1" applyAlignment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3" fillId="0" borderId="39" xfId="2" applyFont="1" applyFill="1" applyBorder="1" applyAlignment="1">
      <alignment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vertical="center"/>
    </xf>
    <xf numFmtId="0" fontId="3" fillId="0" borderId="14" xfId="2" applyFont="1" applyFill="1" applyBorder="1" applyAlignment="1">
      <alignment vertical="center" wrapText="1"/>
    </xf>
    <xf numFmtId="0" fontId="13" fillId="0" borderId="0" xfId="2" applyFont="1" applyAlignment="1">
      <alignment vertical="center" wrapText="1"/>
    </xf>
    <xf numFmtId="0" fontId="29" fillId="0" borderId="19" xfId="2" applyFont="1" applyFill="1" applyBorder="1">
      <alignment vertical="center"/>
    </xf>
    <xf numFmtId="0" fontId="36" fillId="0" borderId="3" xfId="0" applyFont="1" applyFill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36" fillId="3" borderId="55" xfId="0" applyFont="1" applyFill="1" applyBorder="1" applyAlignment="1">
      <alignment horizontal="center" vertical="center" wrapText="1"/>
    </xf>
    <xf numFmtId="0" fontId="36" fillId="0" borderId="55" xfId="0" applyFont="1" applyFill="1" applyBorder="1" applyAlignment="1">
      <alignment horizontal="center" vertical="center" wrapText="1"/>
    </xf>
    <xf numFmtId="0" fontId="36" fillId="3" borderId="55" xfId="0" applyFont="1" applyFill="1" applyBorder="1" applyAlignment="1">
      <alignment horizontal="center" vertical="top" wrapText="1"/>
    </xf>
    <xf numFmtId="0" fontId="29" fillId="0" borderId="24" xfId="2" applyFont="1" applyFill="1" applyBorder="1">
      <alignment vertical="center"/>
    </xf>
    <xf numFmtId="182" fontId="29" fillId="0" borderId="25" xfId="2" applyNumberFormat="1" applyFont="1" applyFill="1" applyBorder="1">
      <alignment vertical="center"/>
    </xf>
    <xf numFmtId="0" fontId="29" fillId="0" borderId="24" xfId="2" applyFont="1" applyFill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3" fillId="0" borderId="57" xfId="2" applyFont="1" applyBorder="1" applyAlignment="1">
      <alignment horizontal="center" vertical="center" wrapText="1"/>
    </xf>
    <xf numFmtId="0" fontId="3" fillId="0" borderId="57" xfId="2" applyFont="1" applyBorder="1">
      <alignment vertical="center"/>
    </xf>
    <xf numFmtId="178" fontId="3" fillId="0" borderId="57" xfId="2" applyNumberFormat="1" applyFont="1" applyBorder="1">
      <alignment vertical="center"/>
    </xf>
    <xf numFmtId="0" fontId="18" fillId="0" borderId="57" xfId="2" applyFont="1" applyBorder="1">
      <alignment vertical="center"/>
    </xf>
    <xf numFmtId="0" fontId="17" fillId="0" borderId="57" xfId="2" applyFont="1" applyBorder="1" applyAlignment="1">
      <alignment horizontal="center" vertical="center" wrapText="1"/>
    </xf>
    <xf numFmtId="180" fontId="3" fillId="0" borderId="57" xfId="2" applyNumberFormat="1" applyFont="1" applyBorder="1">
      <alignment vertical="center"/>
    </xf>
    <xf numFmtId="180" fontId="22" fillId="0" borderId="1" xfId="2" applyNumberFormat="1" applyFont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top" wrapText="1"/>
    </xf>
    <xf numFmtId="180" fontId="36" fillId="3" borderId="55" xfId="0" applyNumberFormat="1" applyFont="1" applyFill="1" applyBorder="1" applyAlignment="1">
      <alignment horizontal="center" vertical="center" wrapText="1"/>
    </xf>
    <xf numFmtId="0" fontId="33" fillId="3" borderId="55" xfId="0" applyNumberFormat="1" applyFont="1" applyFill="1" applyBorder="1" applyAlignment="1">
      <alignment horizontal="center" vertical="center" shrinkToFit="1"/>
    </xf>
    <xf numFmtId="182" fontId="29" fillId="0" borderId="15" xfId="2" applyNumberFormat="1" applyFont="1" applyFill="1" applyBorder="1">
      <alignment vertical="center"/>
    </xf>
    <xf numFmtId="178" fontId="29" fillId="0" borderId="15" xfId="2" applyNumberFormat="1" applyFont="1" applyFill="1" applyBorder="1">
      <alignment vertical="center"/>
    </xf>
    <xf numFmtId="0" fontId="29" fillId="0" borderId="17" xfId="2" applyFont="1" applyFill="1" applyBorder="1">
      <alignment vertical="center"/>
    </xf>
    <xf numFmtId="0" fontId="29" fillId="0" borderId="16" xfId="2" applyFont="1" applyFill="1" applyBorder="1">
      <alignment vertical="center"/>
    </xf>
    <xf numFmtId="178" fontId="29" fillId="0" borderId="13" xfId="2" applyNumberFormat="1" applyFont="1" applyFill="1" applyBorder="1">
      <alignment vertical="center"/>
    </xf>
    <xf numFmtId="0" fontId="29" fillId="0" borderId="3" xfId="2" applyFont="1" applyBorder="1" applyAlignment="1">
      <alignment vertical="center"/>
    </xf>
    <xf numFmtId="0" fontId="18" fillId="0" borderId="3" xfId="2" applyFont="1" applyBorder="1" applyAlignment="1">
      <alignment horizontal="center" vertical="center" wrapText="1"/>
    </xf>
    <xf numFmtId="0" fontId="18" fillId="0" borderId="57" xfId="2" applyFont="1" applyBorder="1" applyAlignment="1">
      <alignment horizontal="center" vertical="center"/>
    </xf>
    <xf numFmtId="180" fontId="22" fillId="0" borderId="55" xfId="2" applyNumberFormat="1" applyFont="1" applyBorder="1" applyAlignment="1">
      <alignment horizontal="center" vertical="center"/>
    </xf>
    <xf numFmtId="0" fontId="40" fillId="0" borderId="55" xfId="0" applyNumberFormat="1" applyFont="1" applyFill="1" applyBorder="1" applyAlignment="1">
      <alignment horizontal="center" vertical="center" shrinkToFit="1"/>
    </xf>
    <xf numFmtId="0" fontId="22" fillId="0" borderId="55" xfId="2" applyFont="1" applyBorder="1" applyAlignment="1">
      <alignment horizontal="center" vertical="center"/>
    </xf>
    <xf numFmtId="0" fontId="38" fillId="3" borderId="55" xfId="0" applyFont="1" applyFill="1" applyBorder="1" applyAlignment="1">
      <alignment horizontal="center" vertical="top" wrapText="1"/>
    </xf>
    <xf numFmtId="0" fontId="39" fillId="0" borderId="55" xfId="0" applyNumberFormat="1" applyFont="1" applyFill="1" applyBorder="1" applyAlignment="1">
      <alignment horizontal="center" vertical="center" shrinkToFit="1"/>
    </xf>
    <xf numFmtId="178" fontId="3" fillId="0" borderId="23" xfId="2" applyNumberFormat="1" applyFont="1" applyBorder="1">
      <alignment vertical="center"/>
    </xf>
    <xf numFmtId="0" fontId="18" fillId="0" borderId="14" xfId="2" applyFont="1" applyBorder="1" applyAlignment="1">
      <alignment horizontal="center" vertical="center" wrapText="1"/>
    </xf>
    <xf numFmtId="0" fontId="3" fillId="0" borderId="23" xfId="2" applyFont="1" applyBorder="1">
      <alignment vertical="center"/>
    </xf>
    <xf numFmtId="0" fontId="18" fillId="0" borderId="23" xfId="2" applyFont="1" applyBorder="1">
      <alignment vertical="center"/>
    </xf>
    <xf numFmtId="180" fontId="3" fillId="0" borderId="23" xfId="2" applyNumberFormat="1" applyFont="1" applyBorder="1">
      <alignment vertical="center"/>
    </xf>
    <xf numFmtId="0" fontId="18" fillId="0" borderId="16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Fill="1" applyAlignment="1">
      <alignment horizontal="center" vertical="center"/>
    </xf>
    <xf numFmtId="0" fontId="3" fillId="0" borderId="0" xfId="2" applyFont="1" applyBorder="1">
      <alignment vertical="center"/>
    </xf>
    <xf numFmtId="0" fontId="5" fillId="3" borderId="55" xfId="0" applyFont="1" applyFill="1" applyBorder="1" applyAlignment="1">
      <alignment horizontal="center" vertical="center" shrinkToFit="1"/>
    </xf>
    <xf numFmtId="178" fontId="29" fillId="0" borderId="15" xfId="2" applyNumberFormat="1" applyFont="1" applyFill="1" applyBorder="1" applyAlignment="1">
      <alignment horizontal="center" vertical="center"/>
    </xf>
    <xf numFmtId="0" fontId="36" fillId="2" borderId="55" xfId="0" applyFont="1" applyFill="1" applyBorder="1" applyAlignment="1">
      <alignment horizontal="center" vertical="center" wrapText="1"/>
    </xf>
    <xf numFmtId="178" fontId="29" fillId="0" borderId="13" xfId="2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36" fillId="3" borderId="24" xfId="0" applyFont="1" applyFill="1" applyBorder="1" applyAlignment="1">
      <alignment horizontal="center" vertical="top" wrapText="1"/>
    </xf>
    <xf numFmtId="0" fontId="36" fillId="3" borderId="25" xfId="0" applyFont="1" applyFill="1" applyBorder="1" applyAlignment="1">
      <alignment horizontal="center" vertical="top" wrapText="1"/>
    </xf>
    <xf numFmtId="0" fontId="36" fillId="3" borderId="26" xfId="0" applyFont="1" applyFill="1" applyBorder="1" applyAlignment="1">
      <alignment horizontal="center" vertical="top" wrapText="1"/>
    </xf>
    <xf numFmtId="0" fontId="36" fillId="3" borderId="2" xfId="0" applyFont="1" applyFill="1" applyBorder="1" applyAlignment="1">
      <alignment horizontal="center" vertical="top" wrapText="1"/>
    </xf>
    <xf numFmtId="0" fontId="36" fillId="3" borderId="9" xfId="0" applyFont="1" applyFill="1" applyBorder="1" applyAlignment="1">
      <alignment horizontal="center" vertical="top" wrapText="1"/>
    </xf>
    <xf numFmtId="178" fontId="29" fillId="0" borderId="26" xfId="2" applyNumberFormat="1" applyFont="1" applyFill="1" applyBorder="1" applyAlignment="1">
      <alignment horizontal="center" vertical="center"/>
    </xf>
    <xf numFmtId="185" fontId="7" fillId="0" borderId="56" xfId="0" applyNumberFormat="1" applyFont="1" applyFill="1" applyBorder="1" applyAlignment="1">
      <alignment horizontal="center" vertical="center"/>
    </xf>
    <xf numFmtId="185" fontId="7" fillId="0" borderId="57" xfId="0" applyNumberFormat="1" applyFont="1" applyFill="1" applyBorder="1" applyAlignment="1">
      <alignment horizontal="center" vertical="center"/>
    </xf>
    <xf numFmtId="180" fontId="22" fillId="0" borderId="10" xfId="2" applyNumberFormat="1" applyFont="1" applyBorder="1" applyAlignment="1">
      <alignment horizontal="center" vertical="center"/>
    </xf>
    <xf numFmtId="178" fontId="29" fillId="0" borderId="9" xfId="2" applyNumberFormat="1" applyFont="1" applyFill="1" applyBorder="1" applyAlignment="1">
      <alignment horizontal="center" vertical="center"/>
    </xf>
    <xf numFmtId="0" fontId="18" fillId="0" borderId="27" xfId="2" applyFont="1" applyFill="1" applyBorder="1">
      <alignment vertical="center"/>
    </xf>
    <xf numFmtId="0" fontId="24" fillId="0" borderId="10" xfId="2" applyFont="1" applyFill="1" applyBorder="1">
      <alignment vertical="center"/>
    </xf>
    <xf numFmtId="0" fontId="18" fillId="0" borderId="10" xfId="2" applyFont="1" applyFill="1" applyBorder="1">
      <alignment vertical="center"/>
    </xf>
    <xf numFmtId="0" fontId="18" fillId="0" borderId="14" xfId="2" applyFont="1" applyFill="1" applyBorder="1">
      <alignment vertical="center"/>
    </xf>
    <xf numFmtId="0" fontId="18" fillId="0" borderId="14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center" vertical="center" wrapText="1"/>
    </xf>
    <xf numFmtId="0" fontId="3" fillId="0" borderId="55" xfId="2" applyFont="1" applyFill="1" applyBorder="1" applyAlignment="1">
      <alignment horizontal="center" vertical="center" wrapText="1"/>
    </xf>
    <xf numFmtId="178" fontId="29" fillId="0" borderId="55" xfId="2" applyNumberFormat="1" applyFont="1" applyFill="1" applyBorder="1" applyAlignment="1">
      <alignment horizontal="center" vertical="center"/>
    </xf>
    <xf numFmtId="0" fontId="30" fillId="0" borderId="55" xfId="2" applyFont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 wrapText="1"/>
    </xf>
    <xf numFmtId="0" fontId="18" fillId="0" borderId="15" xfId="2" applyFont="1" applyFill="1" applyBorder="1" applyAlignment="1">
      <alignment horizontal="center" vertical="center" wrapText="1"/>
    </xf>
    <xf numFmtId="0" fontId="29" fillId="0" borderId="27" xfId="2" applyFont="1" applyFill="1" applyBorder="1">
      <alignment vertical="center"/>
    </xf>
    <xf numFmtId="0" fontId="29" fillId="0" borderId="10" xfId="2" applyFont="1" applyFill="1" applyBorder="1">
      <alignment vertical="center"/>
    </xf>
    <xf numFmtId="0" fontId="29" fillId="0" borderId="10" xfId="2" applyFont="1" applyFill="1" applyBorder="1" applyAlignment="1">
      <alignment horizontal="right" vertical="center"/>
    </xf>
    <xf numFmtId="0" fontId="29" fillId="0" borderId="55" xfId="2" applyFont="1" applyFill="1" applyBorder="1" applyAlignment="1">
      <alignment horizontal="center" vertical="center" wrapText="1"/>
    </xf>
    <xf numFmtId="178" fontId="29" fillId="0" borderId="55" xfId="2" applyNumberFormat="1" applyFont="1" applyFill="1" applyBorder="1" applyAlignment="1">
      <alignment vertical="center"/>
    </xf>
    <xf numFmtId="0" fontId="29" fillId="0" borderId="55" xfId="2" applyFont="1" applyFill="1" applyBorder="1" applyAlignment="1">
      <alignment vertical="center"/>
    </xf>
    <xf numFmtId="178" fontId="29" fillId="0" borderId="30" xfId="2" applyNumberFormat="1" applyFont="1" applyFill="1" applyBorder="1" applyAlignment="1">
      <alignment vertical="center"/>
    </xf>
    <xf numFmtId="0" fontId="29" fillId="0" borderId="39" xfId="2" applyFont="1" applyFill="1" applyBorder="1">
      <alignment vertical="center"/>
    </xf>
    <xf numFmtId="180" fontId="22" fillId="0" borderId="15" xfId="2" applyNumberFormat="1" applyFont="1" applyBorder="1" applyAlignment="1">
      <alignment horizontal="right" vertical="center"/>
    </xf>
    <xf numFmtId="0" fontId="18" fillId="0" borderId="11" xfId="2" applyFont="1" applyFill="1" applyBorder="1">
      <alignment vertical="center"/>
    </xf>
    <xf numFmtId="0" fontId="18" fillId="0" borderId="15" xfId="2" applyFont="1" applyFill="1" applyBorder="1">
      <alignment vertical="center"/>
    </xf>
    <xf numFmtId="180" fontId="22" fillId="0" borderId="12" xfId="2" applyNumberFormat="1" applyFont="1" applyBorder="1" applyAlignment="1">
      <alignment vertical="center"/>
    </xf>
    <xf numFmtId="180" fontId="22" fillId="0" borderId="59" xfId="2" applyNumberFormat="1" applyFont="1" applyBorder="1" applyAlignment="1">
      <alignment vertical="center"/>
    </xf>
    <xf numFmtId="0" fontId="29" fillId="0" borderId="14" xfId="2" applyFont="1" applyFill="1" applyBorder="1" applyAlignment="1">
      <alignment vertical="center" shrinkToFit="1"/>
    </xf>
    <xf numFmtId="180" fontId="24" fillId="0" borderId="28" xfId="2" applyNumberFormat="1" applyFont="1" applyFill="1" applyBorder="1" applyAlignment="1">
      <alignment horizontal="right" vertical="center"/>
    </xf>
    <xf numFmtId="180" fontId="24" fillId="0" borderId="1" xfId="2" applyNumberFormat="1" applyFont="1" applyFill="1" applyBorder="1" applyAlignment="1">
      <alignment horizontal="right" vertical="center"/>
    </xf>
    <xf numFmtId="0" fontId="24" fillId="0" borderId="1" xfId="2" applyFont="1" applyFill="1" applyBorder="1" applyAlignment="1">
      <alignment horizontal="right" vertical="center"/>
    </xf>
    <xf numFmtId="180" fontId="24" fillId="0" borderId="11" xfId="2" applyNumberFormat="1" applyFont="1" applyFill="1" applyBorder="1" applyAlignment="1">
      <alignment vertical="center"/>
    </xf>
    <xf numFmtId="0" fontId="24" fillId="0" borderId="15" xfId="2" applyFont="1" applyFill="1" applyBorder="1" applyAlignment="1">
      <alignment vertical="center"/>
    </xf>
    <xf numFmtId="180" fontId="24" fillId="0" borderId="15" xfId="2" applyNumberFormat="1" applyFont="1" applyFill="1" applyBorder="1" applyAlignment="1">
      <alignment vertical="center"/>
    </xf>
    <xf numFmtId="180" fontId="24" fillId="0" borderId="15" xfId="2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vertical="center"/>
    </xf>
    <xf numFmtId="180" fontId="22" fillId="0" borderId="59" xfId="2" applyNumberFormat="1" applyFont="1" applyBorder="1" applyAlignment="1">
      <alignment horizontal="right" vertical="center"/>
    </xf>
    <xf numFmtId="0" fontId="24" fillId="0" borderId="28" xfId="2" applyFont="1" applyBorder="1">
      <alignment vertical="center"/>
    </xf>
    <xf numFmtId="180" fontId="24" fillId="0" borderId="10" xfId="2" applyNumberFormat="1" applyFont="1" applyBorder="1" applyAlignment="1">
      <alignment horizontal="right" vertical="center"/>
    </xf>
    <xf numFmtId="180" fontId="24" fillId="0" borderId="1" xfId="2" applyNumberFormat="1" applyFont="1" applyBorder="1" applyAlignment="1">
      <alignment horizontal="right" vertical="center"/>
    </xf>
    <xf numFmtId="0" fontId="24" fillId="0" borderId="1" xfId="2" applyFont="1" applyBorder="1" applyAlignment="1">
      <alignment horizontal="right" vertical="center"/>
    </xf>
    <xf numFmtId="180" fontId="24" fillId="0" borderId="10" xfId="2" applyNumberFormat="1" applyFont="1" applyBorder="1" applyAlignment="1">
      <alignment vertical="center"/>
    </xf>
    <xf numFmtId="0" fontId="24" fillId="0" borderId="1" xfId="2" applyFont="1" applyBorder="1" applyAlignment="1">
      <alignment vertical="center"/>
    </xf>
    <xf numFmtId="180" fontId="24" fillId="0" borderId="1" xfId="2" applyNumberFormat="1" applyFont="1" applyBorder="1" applyAlignment="1">
      <alignment vertical="center"/>
    </xf>
    <xf numFmtId="0" fontId="29" fillId="0" borderId="14" xfId="2" applyFont="1" applyFill="1" applyBorder="1" applyAlignment="1">
      <alignment vertical="center" wrapText="1" shrinkToFit="1" readingOrder="1"/>
    </xf>
    <xf numFmtId="178" fontId="29" fillId="0" borderId="30" xfId="2" applyNumberFormat="1" applyFont="1" applyFill="1" applyBorder="1" applyAlignment="1">
      <alignment horizontal="center" vertical="center"/>
    </xf>
    <xf numFmtId="0" fontId="22" fillId="0" borderId="28" xfId="2" applyFont="1" applyBorder="1" applyAlignment="1">
      <alignment horizontal="right" vertical="center"/>
    </xf>
    <xf numFmtId="178" fontId="24" fillId="0" borderId="1" xfId="2" applyNumberFormat="1" applyFont="1" applyFill="1" applyBorder="1" applyAlignment="1">
      <alignment horizontal="right" vertical="center"/>
    </xf>
    <xf numFmtId="178" fontId="24" fillId="0" borderId="1" xfId="2" applyNumberFormat="1" applyFont="1" applyBorder="1" applyAlignment="1">
      <alignment horizontal="right" vertical="center"/>
    </xf>
    <xf numFmtId="0" fontId="22" fillId="0" borderId="47" xfId="2" applyFont="1" applyBorder="1" applyAlignment="1">
      <alignment horizontal="right" vertical="center"/>
    </xf>
    <xf numFmtId="180" fontId="24" fillId="0" borderId="15" xfId="2" applyNumberFormat="1" applyFont="1" applyBorder="1" applyAlignment="1">
      <alignment horizontal="right" vertical="center"/>
    </xf>
    <xf numFmtId="0" fontId="24" fillId="0" borderId="15" xfId="2" applyFont="1" applyBorder="1" applyAlignment="1">
      <alignment horizontal="right" vertical="center"/>
    </xf>
    <xf numFmtId="178" fontId="24" fillId="0" borderId="15" xfId="2" applyNumberFormat="1" applyFont="1" applyFill="1" applyBorder="1" applyAlignment="1">
      <alignment horizontal="right" vertical="center"/>
    </xf>
    <xf numFmtId="178" fontId="24" fillId="0" borderId="15" xfId="2" applyNumberFormat="1" applyFont="1" applyBorder="1" applyAlignment="1">
      <alignment horizontal="right" vertical="center"/>
    </xf>
    <xf numFmtId="180" fontId="22" fillId="0" borderId="11" xfId="2" applyNumberFormat="1" applyFont="1" applyBorder="1" applyAlignment="1">
      <alignment horizontal="right" vertical="center"/>
    </xf>
    <xf numFmtId="180" fontId="24" fillId="0" borderId="28" xfId="2" applyNumberFormat="1" applyFont="1" applyFill="1" applyBorder="1" applyAlignment="1">
      <alignment vertical="center"/>
    </xf>
    <xf numFmtId="180" fontId="24" fillId="0" borderId="1" xfId="2" applyNumberFormat="1" applyFont="1" applyFill="1" applyBorder="1" applyAlignment="1">
      <alignment vertical="center"/>
    </xf>
    <xf numFmtId="0" fontId="24" fillId="0" borderId="1" xfId="2" applyFont="1" applyFill="1" applyBorder="1" applyAlignment="1">
      <alignment vertical="center"/>
    </xf>
    <xf numFmtId="0" fontId="3" fillId="0" borderId="57" xfId="2" applyFont="1" applyBorder="1" applyAlignment="1">
      <alignment vertical="center"/>
    </xf>
    <xf numFmtId="177" fontId="35" fillId="0" borderId="1" xfId="0" applyNumberFormat="1" applyFont="1" applyFill="1" applyBorder="1" applyAlignment="1">
      <alignment horizontal="center" vertical="center" wrapText="1"/>
    </xf>
    <xf numFmtId="179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177" fontId="35" fillId="0" borderId="12" xfId="0" applyNumberFormat="1" applyFont="1" applyFill="1" applyBorder="1" applyAlignment="1">
      <alignment horizontal="center" vertical="center" wrapText="1"/>
    </xf>
    <xf numFmtId="179" fontId="35" fillId="0" borderId="12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177" fontId="35" fillId="0" borderId="10" xfId="0" applyNumberFormat="1" applyFont="1" applyFill="1" applyBorder="1" applyAlignment="1">
      <alignment horizontal="center" vertical="center" wrapText="1"/>
    </xf>
    <xf numFmtId="179" fontId="35" fillId="0" borderId="10" xfId="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 wrapText="1"/>
    </xf>
    <xf numFmtId="177" fontId="35" fillId="0" borderId="28" xfId="0" applyNumberFormat="1" applyFont="1" applyFill="1" applyBorder="1" applyAlignment="1">
      <alignment horizontal="center" vertical="center" wrapText="1"/>
    </xf>
    <xf numFmtId="179" fontId="35" fillId="0" borderId="28" xfId="0" applyNumberFormat="1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/>
    </xf>
    <xf numFmtId="0" fontId="29" fillId="0" borderId="19" xfId="2" applyFont="1" applyFill="1" applyBorder="1" applyAlignment="1">
      <alignment horizontal="center" vertical="center" textRotation="255" wrapText="1"/>
    </xf>
    <xf numFmtId="0" fontId="29" fillId="0" borderId="28" xfId="2" applyFont="1" applyFill="1" applyBorder="1" applyAlignment="1">
      <alignment horizontal="center" vertical="center" textRotation="255" wrapText="1"/>
    </xf>
    <xf numFmtId="0" fontId="29" fillId="0" borderId="19" xfId="2" applyFont="1" applyFill="1" applyBorder="1" applyAlignment="1">
      <alignment horizontal="center" vertical="center" textRotation="255"/>
    </xf>
    <xf numFmtId="0" fontId="0" fillId="0" borderId="19" xfId="0" applyBorder="1" applyAlignment="1">
      <alignment vertical="center" textRotation="255"/>
    </xf>
    <xf numFmtId="0" fontId="22" fillId="0" borderId="18" xfId="0" applyFont="1" applyBorder="1">
      <alignment vertical="center"/>
    </xf>
    <xf numFmtId="0" fontId="24" fillId="0" borderId="18" xfId="0" applyFont="1" applyFill="1" applyBorder="1">
      <alignment vertical="center"/>
    </xf>
    <xf numFmtId="0" fontId="24" fillId="0" borderId="10" xfId="0" applyFont="1" applyFill="1" applyBorder="1">
      <alignment vertical="center"/>
    </xf>
    <xf numFmtId="0" fontId="22" fillId="0" borderId="10" xfId="0" applyFont="1" applyBorder="1">
      <alignment vertical="center"/>
    </xf>
    <xf numFmtId="0" fontId="33" fillId="0" borderId="0" xfId="0" applyFont="1" applyFill="1">
      <alignment vertical="center"/>
    </xf>
    <xf numFmtId="0" fontId="26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vertical="center" wrapText="1"/>
    </xf>
    <xf numFmtId="0" fontId="33" fillId="0" borderId="0" xfId="0" applyFont="1" applyFill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28" fillId="0" borderId="57" xfId="2" applyFont="1" applyFill="1" applyBorder="1" applyAlignment="1">
      <alignment vertical="center"/>
    </xf>
    <xf numFmtId="0" fontId="33" fillId="0" borderId="57" xfId="0" applyFont="1" applyBorder="1" applyAlignment="1">
      <alignment horizontal="left" vertical="center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55" xfId="0" applyNumberFormat="1" applyFont="1" applyFill="1" applyBorder="1" applyAlignment="1">
      <alignment horizontal="center" vertical="center" shrinkToFit="1"/>
    </xf>
    <xf numFmtId="178" fontId="29" fillId="0" borderId="15" xfId="2" applyNumberFormat="1" applyFont="1" applyFill="1" applyBorder="1" applyAlignment="1">
      <alignment horizontal="right" vertical="center"/>
    </xf>
    <xf numFmtId="184" fontId="18" fillId="0" borderId="15" xfId="2" applyNumberFormat="1" applyFont="1" applyBorder="1" applyAlignment="1">
      <alignment horizontal="right" vertical="center"/>
    </xf>
    <xf numFmtId="0" fontId="33" fillId="0" borderId="55" xfId="0" applyNumberFormat="1" applyFont="1" applyFill="1" applyBorder="1" applyAlignment="1">
      <alignment horizontal="center" vertical="center" shrinkToFit="1"/>
    </xf>
    <xf numFmtId="180" fontId="3" fillId="0" borderId="22" xfId="2" applyNumberFormat="1" applyFont="1" applyBorder="1">
      <alignment vertical="center"/>
    </xf>
    <xf numFmtId="0" fontId="26" fillId="3" borderId="55" xfId="0" applyFont="1" applyFill="1" applyBorder="1" applyAlignment="1">
      <alignment horizontal="center" vertical="center" shrinkToFit="1"/>
    </xf>
    <xf numFmtId="178" fontId="29" fillId="0" borderId="15" xfId="2" applyNumberFormat="1" applyFont="1" applyFill="1" applyBorder="1" applyAlignment="1">
      <alignment vertical="center"/>
    </xf>
    <xf numFmtId="178" fontId="29" fillId="0" borderId="13" xfId="2" applyNumberFormat="1" applyFont="1" applyFill="1" applyBorder="1" applyAlignment="1">
      <alignment vertical="center"/>
    </xf>
    <xf numFmtId="180" fontId="24" fillId="0" borderId="11" xfId="2" applyNumberFormat="1" applyFont="1" applyBorder="1" applyAlignment="1">
      <alignment horizontal="right" vertical="center"/>
    </xf>
    <xf numFmtId="180" fontId="24" fillId="0" borderId="15" xfId="2" applyNumberFormat="1" applyFont="1" applyBorder="1" applyAlignment="1">
      <alignment vertical="center"/>
    </xf>
    <xf numFmtId="0" fontId="24" fillId="0" borderId="15" xfId="2" applyFont="1" applyBorder="1" applyAlignment="1">
      <alignment vertical="center"/>
    </xf>
    <xf numFmtId="0" fontId="7" fillId="0" borderId="55" xfId="0" applyNumberFormat="1" applyFont="1" applyFill="1" applyBorder="1" applyAlignment="1">
      <alignment horizontal="center" vertical="center" shrinkToFit="1"/>
    </xf>
    <xf numFmtId="0" fontId="18" fillId="0" borderId="22" xfId="2" applyFont="1" applyBorder="1">
      <alignment vertical="center"/>
    </xf>
    <xf numFmtId="0" fontId="35" fillId="0" borderId="1" xfId="0" applyFont="1" applyFill="1" applyBorder="1" applyAlignment="1">
      <alignment horizontal="center" vertical="center" shrinkToFit="1"/>
    </xf>
    <xf numFmtId="0" fontId="29" fillId="0" borderId="1" xfId="2" applyFont="1" applyFill="1" applyBorder="1" applyAlignment="1">
      <alignment vertical="center" shrinkToFit="1"/>
    </xf>
    <xf numFmtId="0" fontId="28" fillId="0" borderId="1" xfId="2" applyFont="1" applyFill="1" applyBorder="1">
      <alignment vertical="center"/>
    </xf>
    <xf numFmtId="177" fontId="35" fillId="0" borderId="43" xfId="0" applyNumberFormat="1" applyFont="1" applyFill="1" applyBorder="1" applyAlignment="1">
      <alignment horizontal="center" vertical="center" wrapText="1"/>
    </xf>
    <xf numFmtId="179" fontId="35" fillId="0" borderId="43" xfId="0" applyNumberFormat="1" applyFont="1" applyFill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center" vertical="center"/>
    </xf>
    <xf numFmtId="177" fontId="45" fillId="0" borderId="1" xfId="0" applyNumberFormat="1" applyFont="1" applyFill="1" applyBorder="1" applyAlignment="1">
      <alignment horizontal="center" vertical="center" wrapText="1"/>
    </xf>
    <xf numFmtId="179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177" fontId="47" fillId="0" borderId="1" xfId="0" applyNumberFormat="1" applyFont="1" applyFill="1" applyBorder="1" applyAlignment="1">
      <alignment horizontal="center" vertical="center" wrapText="1"/>
    </xf>
    <xf numFmtId="179" fontId="47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177" fontId="47" fillId="0" borderId="12" xfId="0" applyNumberFormat="1" applyFont="1" applyFill="1" applyBorder="1" applyAlignment="1">
      <alignment horizontal="center" vertical="center" wrapText="1"/>
    </xf>
    <xf numFmtId="179" fontId="47" fillId="0" borderId="12" xfId="0" applyNumberFormat="1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 wrapText="1"/>
    </xf>
    <xf numFmtId="177" fontId="47" fillId="0" borderId="10" xfId="0" applyNumberFormat="1" applyFont="1" applyFill="1" applyBorder="1" applyAlignment="1">
      <alignment horizontal="center" vertical="center" wrapText="1"/>
    </xf>
    <xf numFmtId="179" fontId="47" fillId="0" borderId="10" xfId="0" applyNumberFormat="1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7" fontId="47" fillId="0" borderId="28" xfId="0" applyNumberFormat="1" applyFont="1" applyFill="1" applyBorder="1" applyAlignment="1">
      <alignment horizontal="center" vertical="center" wrapText="1"/>
    </xf>
    <xf numFmtId="179" fontId="47" fillId="0" borderId="28" xfId="0" applyNumberFormat="1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/>
    </xf>
    <xf numFmtId="0" fontId="47" fillId="0" borderId="28" xfId="0" applyFont="1" applyFill="1" applyBorder="1" applyAlignment="1">
      <alignment horizontal="center" vertical="center"/>
    </xf>
    <xf numFmtId="0" fontId="44" fillId="0" borderId="0" xfId="2" applyFont="1" applyFill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179" fontId="45" fillId="0" borderId="0" xfId="0" applyNumberFormat="1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 wrapText="1"/>
    </xf>
    <xf numFmtId="177" fontId="45" fillId="0" borderId="0" xfId="0" applyNumberFormat="1" applyFont="1" applyFill="1" applyAlignment="1">
      <alignment horizontal="center" vertical="center"/>
    </xf>
    <xf numFmtId="0" fontId="25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center" vertical="center"/>
    </xf>
    <xf numFmtId="0" fontId="49" fillId="0" borderId="0" xfId="2" applyFont="1" applyFill="1" applyBorder="1" applyAlignment="1">
      <alignment vertical="center"/>
    </xf>
    <xf numFmtId="0" fontId="49" fillId="0" borderId="0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vertical="center"/>
    </xf>
    <xf numFmtId="0" fontId="50" fillId="0" borderId="1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/>
    </xf>
    <xf numFmtId="0" fontId="50" fillId="0" borderId="14" xfId="2" applyFont="1" applyFill="1" applyBorder="1" applyAlignment="1">
      <alignment horizontal="center" vertical="center" wrapText="1"/>
    </xf>
    <xf numFmtId="0" fontId="3" fillId="0" borderId="55" xfId="2" applyFont="1" applyFill="1" applyBorder="1" applyAlignment="1">
      <alignment horizontal="center" vertical="center"/>
    </xf>
    <xf numFmtId="0" fontId="51" fillId="0" borderId="1" xfId="2" applyFont="1" applyFill="1" applyBorder="1" applyAlignment="1">
      <alignment horizontal="center" vertical="center" wrapText="1"/>
    </xf>
    <xf numFmtId="178" fontId="28" fillId="0" borderId="1" xfId="2" applyNumberFormat="1" applyFont="1" applyFill="1" applyBorder="1">
      <alignment vertical="center"/>
    </xf>
    <xf numFmtId="0" fontId="28" fillId="0" borderId="15" xfId="2" applyFont="1" applyFill="1" applyBorder="1">
      <alignment vertical="center"/>
    </xf>
    <xf numFmtId="187" fontId="28" fillId="0" borderId="1" xfId="2" applyNumberFormat="1" applyFont="1" applyFill="1" applyBorder="1">
      <alignment vertical="center"/>
    </xf>
    <xf numFmtId="0" fontId="28" fillId="0" borderId="12" xfId="2" applyFont="1" applyFill="1" applyBorder="1">
      <alignment vertical="center"/>
    </xf>
    <xf numFmtId="187" fontId="28" fillId="0" borderId="12" xfId="2" applyNumberFormat="1" applyFont="1" applyFill="1" applyBorder="1">
      <alignment vertical="center"/>
    </xf>
    <xf numFmtId="178" fontId="28" fillId="0" borderId="12" xfId="2" applyNumberFormat="1" applyFont="1" applyFill="1" applyBorder="1">
      <alignment vertical="center"/>
    </xf>
    <xf numFmtId="0" fontId="28" fillId="0" borderId="13" xfId="2" applyFont="1" applyFill="1" applyBorder="1">
      <alignment vertical="center"/>
    </xf>
    <xf numFmtId="0" fontId="57" fillId="0" borderId="63" xfId="0" applyFont="1" applyFill="1" applyBorder="1" applyAlignment="1">
      <alignment vertical="center" textRotation="255" shrinkToFit="1"/>
    </xf>
    <xf numFmtId="0" fontId="57" fillId="0" borderId="41" xfId="0" applyFont="1" applyFill="1" applyBorder="1" applyAlignment="1">
      <alignment vertical="center" textRotation="255" shrinkToFit="1"/>
    </xf>
    <xf numFmtId="176" fontId="57" fillId="0" borderId="41" xfId="0" applyNumberFormat="1" applyFont="1" applyFill="1" applyBorder="1" applyAlignment="1">
      <alignment vertical="center" textRotation="255" shrinkToFit="1"/>
    </xf>
    <xf numFmtId="0" fontId="58" fillId="0" borderId="63" xfId="0" applyFont="1" applyBorder="1" applyAlignment="1">
      <alignment vertical="center"/>
    </xf>
    <xf numFmtId="0" fontId="58" fillId="0" borderId="41" xfId="0" applyFont="1" applyBorder="1" applyAlignment="1">
      <alignment vertical="center"/>
    </xf>
    <xf numFmtId="176" fontId="58" fillId="0" borderId="41" xfId="0" applyNumberFormat="1" applyFont="1" applyBorder="1" applyAlignment="1">
      <alignment vertical="center"/>
    </xf>
    <xf numFmtId="0" fontId="58" fillId="0" borderId="64" xfId="0" applyFont="1" applyBorder="1" applyAlignment="1">
      <alignment vertical="center"/>
    </xf>
    <xf numFmtId="0" fontId="57" fillId="0" borderId="65" xfId="0" applyFont="1" applyFill="1" applyBorder="1" applyAlignment="1">
      <alignment vertical="center" textRotation="255" shrinkToFit="1"/>
    </xf>
    <xf numFmtId="0" fontId="57" fillId="0" borderId="0" xfId="0" applyFont="1" applyFill="1" applyBorder="1" applyAlignment="1">
      <alignment vertical="center" textRotation="255" shrinkToFit="1"/>
    </xf>
    <xf numFmtId="176" fontId="57" fillId="0" borderId="0" xfId="0" applyNumberFormat="1" applyFont="1" applyFill="1" applyBorder="1" applyAlignment="1">
      <alignment vertical="center" textRotation="255" shrinkToFit="1"/>
    </xf>
    <xf numFmtId="0" fontId="58" fillId="0" borderId="65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176" fontId="58" fillId="0" borderId="0" xfId="0" applyNumberFormat="1" applyFont="1" applyBorder="1" applyAlignment="1">
      <alignment vertical="center"/>
    </xf>
    <xf numFmtId="0" fontId="58" fillId="0" borderId="38" xfId="0" applyFont="1" applyBorder="1" applyAlignment="1">
      <alignment vertical="center"/>
    </xf>
    <xf numFmtId="0" fontId="57" fillId="0" borderId="8" xfId="0" applyFont="1" applyFill="1" applyBorder="1" applyAlignment="1">
      <alignment vertical="center" textRotation="255" shrinkToFit="1"/>
    </xf>
    <xf numFmtId="0" fontId="57" fillId="0" borderId="6" xfId="0" applyFont="1" applyFill="1" applyBorder="1" applyAlignment="1">
      <alignment vertical="center" textRotation="255" shrinkToFit="1"/>
    </xf>
    <xf numFmtId="176" fontId="57" fillId="0" borderId="6" xfId="0" applyNumberFormat="1" applyFont="1" applyFill="1" applyBorder="1" applyAlignment="1">
      <alignment vertical="center" textRotation="255" shrinkToFit="1"/>
    </xf>
    <xf numFmtId="0" fontId="58" fillId="0" borderId="8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176" fontId="58" fillId="0" borderId="6" xfId="0" applyNumberFormat="1" applyFont="1" applyBorder="1" applyAlignment="1">
      <alignment vertical="center"/>
    </xf>
    <xf numFmtId="0" fontId="58" fillId="0" borderId="66" xfId="0" applyFont="1" applyBorder="1" applyAlignment="1">
      <alignment vertical="center"/>
    </xf>
    <xf numFmtId="0" fontId="57" fillId="0" borderId="9" xfId="0" applyFont="1" applyFill="1" applyBorder="1" applyAlignment="1">
      <alignment vertical="center" textRotation="255" shrinkToFit="1"/>
    </xf>
    <xf numFmtId="0" fontId="57" fillId="0" borderId="7" xfId="0" applyFont="1" applyFill="1" applyBorder="1" applyAlignment="1">
      <alignment vertical="center" textRotation="255" shrinkToFit="1"/>
    </xf>
    <xf numFmtId="176" fontId="57" fillId="0" borderId="7" xfId="0" applyNumberFormat="1" applyFont="1" applyFill="1" applyBorder="1" applyAlignment="1">
      <alignment vertical="center" textRotation="255" shrinkToFit="1"/>
    </xf>
    <xf numFmtId="0" fontId="58" fillId="0" borderId="9" xfId="0" applyFont="1" applyBorder="1" applyAlignment="1">
      <alignment vertical="center"/>
    </xf>
    <xf numFmtId="0" fontId="58" fillId="0" borderId="7" xfId="0" applyFont="1" applyBorder="1" applyAlignment="1">
      <alignment vertical="center"/>
    </xf>
    <xf numFmtId="176" fontId="58" fillId="0" borderId="7" xfId="0" applyNumberFormat="1" applyFont="1" applyBorder="1" applyAlignment="1">
      <alignment vertical="center"/>
    </xf>
    <xf numFmtId="0" fontId="58" fillId="0" borderId="67" xfId="0" applyFont="1" applyBorder="1" applyAlignment="1">
      <alignment vertical="center"/>
    </xf>
    <xf numFmtId="0" fontId="57" fillId="0" borderId="58" xfId="0" applyFont="1" applyFill="1" applyBorder="1" applyAlignment="1">
      <alignment vertical="center" textRotation="255" shrinkToFit="1"/>
    </xf>
    <xf numFmtId="0" fontId="57" fillId="0" borderId="57" xfId="0" applyFont="1" applyFill="1" applyBorder="1" applyAlignment="1">
      <alignment vertical="center" textRotation="255" shrinkToFit="1"/>
    </xf>
    <xf numFmtId="176" fontId="57" fillId="0" borderId="57" xfId="0" applyNumberFormat="1" applyFont="1" applyFill="1" applyBorder="1" applyAlignment="1">
      <alignment vertical="center" textRotation="255" shrinkToFit="1"/>
    </xf>
    <xf numFmtId="0" fontId="58" fillId="0" borderId="58" xfId="0" applyFont="1" applyBorder="1" applyAlignment="1">
      <alignment vertical="center"/>
    </xf>
    <xf numFmtId="0" fontId="58" fillId="0" borderId="57" xfId="0" applyFont="1" applyBorder="1" applyAlignment="1">
      <alignment vertical="center"/>
    </xf>
    <xf numFmtId="176" fontId="58" fillId="0" borderId="57" xfId="0" applyNumberFormat="1" applyFont="1" applyBorder="1" applyAlignment="1">
      <alignment vertical="center"/>
    </xf>
    <xf numFmtId="0" fontId="58" fillId="0" borderId="23" xfId="0" applyFont="1" applyBorder="1" applyAlignment="1">
      <alignment vertical="center"/>
    </xf>
    <xf numFmtId="0" fontId="58" fillId="4" borderId="28" xfId="0" applyFont="1" applyFill="1" applyBorder="1" applyAlignment="1">
      <alignment vertical="center"/>
    </xf>
    <xf numFmtId="0" fontId="58" fillId="4" borderId="60" xfId="0" applyFont="1" applyFill="1" applyBorder="1" applyAlignment="1">
      <alignment vertical="center"/>
    </xf>
    <xf numFmtId="0" fontId="58" fillId="4" borderId="37" xfId="0" applyFont="1" applyFill="1" applyBorder="1" applyAlignment="1">
      <alignment vertical="center"/>
    </xf>
    <xf numFmtId="0" fontId="58" fillId="4" borderId="52" xfId="0" applyFont="1" applyFill="1" applyBorder="1" applyAlignment="1">
      <alignment vertical="center"/>
    </xf>
    <xf numFmtId="0" fontId="58" fillId="4" borderId="42" xfId="0" applyFont="1" applyFill="1" applyBorder="1" applyAlignment="1">
      <alignment vertical="center"/>
    </xf>
    <xf numFmtId="0" fontId="58" fillId="4" borderId="12" xfId="0" applyFont="1" applyFill="1" applyBorder="1" applyAlignment="1">
      <alignment vertical="center"/>
    </xf>
    <xf numFmtId="0" fontId="58" fillId="4" borderId="61" xfId="0" applyFont="1" applyFill="1" applyBorder="1" applyAlignment="1">
      <alignment vertical="center"/>
    </xf>
    <xf numFmtId="0" fontId="58" fillId="4" borderId="56" xfId="0" applyFont="1" applyFill="1" applyBorder="1" applyAlignment="1">
      <alignment vertical="center"/>
    </xf>
    <xf numFmtId="0" fontId="58" fillId="4" borderId="53" xfId="0" applyFont="1" applyFill="1" applyBorder="1" applyAlignment="1">
      <alignment vertical="center"/>
    </xf>
    <xf numFmtId="0" fontId="58" fillId="0" borderId="0" xfId="0" applyFont="1" applyFill="1">
      <alignment vertical="center"/>
    </xf>
    <xf numFmtId="0" fontId="58" fillId="0" borderId="0" xfId="0" applyFont="1" applyFill="1" applyAlignment="1">
      <alignment vertical="center"/>
    </xf>
    <xf numFmtId="0" fontId="58" fillId="0" borderId="0" xfId="0" applyFont="1" applyFill="1" applyBorder="1">
      <alignment vertical="center"/>
    </xf>
    <xf numFmtId="0" fontId="3" fillId="0" borderId="49" xfId="2" applyFont="1" applyFill="1" applyBorder="1">
      <alignment vertical="center"/>
    </xf>
    <xf numFmtId="0" fontId="3" fillId="0" borderId="50" xfId="2" applyFont="1" applyFill="1" applyBorder="1" applyAlignment="1">
      <alignment vertical="center"/>
    </xf>
    <xf numFmtId="0" fontId="29" fillId="0" borderId="55" xfId="2" applyFont="1" applyFill="1" applyBorder="1">
      <alignment vertical="center"/>
    </xf>
    <xf numFmtId="0" fontId="29" fillId="0" borderId="1" xfId="2" applyFont="1" applyFill="1" applyBorder="1" applyAlignment="1">
      <alignment vertical="center" wrapText="1" shrinkToFit="1"/>
    </xf>
    <xf numFmtId="187" fontId="29" fillId="0" borderId="1" xfId="2" applyNumberFormat="1" applyFont="1" applyFill="1" applyBorder="1" applyAlignment="1">
      <alignment vertical="center" wrapText="1" shrinkToFit="1"/>
    </xf>
    <xf numFmtId="0" fontId="29" fillId="0" borderId="15" xfId="2" applyFont="1" applyFill="1" applyBorder="1" applyAlignment="1">
      <alignment vertical="center" wrapText="1" shrinkToFit="1"/>
    </xf>
    <xf numFmtId="187" fontId="29" fillId="0" borderId="1" xfId="2" applyNumberFormat="1" applyFont="1" applyFill="1" applyBorder="1">
      <alignment vertical="center"/>
    </xf>
    <xf numFmtId="0" fontId="29" fillId="0" borderId="15" xfId="2" applyFont="1" applyFill="1" applyBorder="1" applyAlignment="1">
      <alignment vertical="center" shrinkToFit="1"/>
    </xf>
    <xf numFmtId="188" fontId="29" fillId="0" borderId="1" xfId="2" applyNumberFormat="1" applyFont="1" applyFill="1" applyBorder="1">
      <alignment vertical="center"/>
    </xf>
    <xf numFmtId="187" fontId="29" fillId="0" borderId="12" xfId="2" applyNumberFormat="1" applyFont="1" applyFill="1" applyBorder="1">
      <alignment vertical="center"/>
    </xf>
    <xf numFmtId="0" fontId="29" fillId="0" borderId="30" xfId="2" applyFont="1" applyFill="1" applyBorder="1">
      <alignment vertical="center"/>
    </xf>
    <xf numFmtId="0" fontId="29" fillId="0" borderId="12" xfId="2" applyFont="1" applyFill="1" applyBorder="1" applyAlignment="1">
      <alignment vertical="center" wrapText="1" shrinkToFit="1"/>
    </xf>
    <xf numFmtId="187" fontId="29" fillId="0" borderId="12" xfId="2" applyNumberFormat="1" applyFont="1" applyFill="1" applyBorder="1" applyAlignment="1">
      <alignment vertical="center" wrapText="1" shrinkToFit="1"/>
    </xf>
    <xf numFmtId="0" fontId="29" fillId="0" borderId="13" xfId="2" applyFont="1" applyFill="1" applyBorder="1" applyAlignment="1">
      <alignment vertical="center" wrapText="1" shrinkToFit="1"/>
    </xf>
    <xf numFmtId="0" fontId="29" fillId="0" borderId="13" xfId="2" applyFont="1" applyFill="1" applyBorder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7" fillId="0" borderId="0" xfId="2" applyFont="1" applyAlignment="1">
      <alignment vertical="center"/>
    </xf>
    <xf numFmtId="0" fontId="28" fillId="0" borderId="50" xfId="2" applyFont="1" applyFill="1" applyBorder="1" applyAlignment="1">
      <alignment vertical="center"/>
    </xf>
    <xf numFmtId="0" fontId="28" fillId="0" borderId="14" xfId="2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5" xfId="2" applyFont="1" applyFill="1" applyBorder="1" applyAlignment="1">
      <alignment horizontal="center" vertical="center"/>
    </xf>
    <xf numFmtId="0" fontId="28" fillId="0" borderId="3" xfId="2" applyFont="1" applyFill="1" applyBorder="1" applyAlignment="1">
      <alignment horizontal="center" vertical="center" wrapText="1"/>
    </xf>
    <xf numFmtId="0" fontId="28" fillId="0" borderId="27" xfId="2" applyFont="1" applyFill="1" applyBorder="1" applyAlignment="1">
      <alignment horizontal="center" vertical="center" wrapText="1"/>
    </xf>
    <xf numFmtId="0" fontId="28" fillId="0" borderId="10" xfId="2" applyFont="1" applyFill="1" applyBorder="1" applyAlignment="1">
      <alignment horizontal="center" vertical="center"/>
    </xf>
    <xf numFmtId="0" fontId="28" fillId="0" borderId="10" xfId="2" applyFont="1" applyFill="1" applyBorder="1" applyAlignment="1">
      <alignment horizontal="center" vertical="center" wrapText="1"/>
    </xf>
    <xf numFmtId="0" fontId="28" fillId="0" borderId="11" xfId="2" applyFont="1" applyFill="1" applyBorder="1" applyAlignment="1">
      <alignment horizontal="center" vertical="center"/>
    </xf>
    <xf numFmtId="188" fontId="28" fillId="0" borderId="1" xfId="2" applyNumberFormat="1" applyFont="1" applyFill="1" applyBorder="1">
      <alignment vertical="center"/>
    </xf>
    <xf numFmtId="189" fontId="28" fillId="0" borderId="1" xfId="2" applyNumberFormat="1" applyFont="1" applyFill="1" applyBorder="1">
      <alignment vertical="center"/>
    </xf>
    <xf numFmtId="0" fontId="28" fillId="0" borderId="1" xfId="2" applyFont="1" applyFill="1" applyBorder="1" applyAlignment="1">
      <alignment vertical="center" wrapText="1"/>
    </xf>
    <xf numFmtId="180" fontId="28" fillId="0" borderId="1" xfId="2" applyNumberFormat="1" applyFont="1" applyFill="1" applyBorder="1">
      <alignment vertical="center"/>
    </xf>
    <xf numFmtId="180" fontId="28" fillId="0" borderId="12" xfId="2" applyNumberFormat="1" applyFont="1" applyFill="1" applyBorder="1">
      <alignment vertical="center"/>
    </xf>
    <xf numFmtId="188" fontId="28" fillId="0" borderId="12" xfId="2" applyNumberFormat="1" applyFont="1" applyFill="1" applyBorder="1">
      <alignment vertical="center"/>
    </xf>
    <xf numFmtId="189" fontId="28" fillId="0" borderId="12" xfId="2" applyNumberFormat="1" applyFont="1" applyFill="1" applyBorder="1">
      <alignment vertical="center"/>
    </xf>
    <xf numFmtId="0" fontId="18" fillId="0" borderId="57" xfId="2" applyFont="1" applyFill="1" applyBorder="1" applyAlignment="1">
      <alignment horizontal="right" vertical="center"/>
    </xf>
    <xf numFmtId="0" fontId="51" fillId="0" borderId="0" xfId="2" applyFont="1" applyFill="1" applyBorder="1" applyAlignment="1">
      <alignment vertical="center"/>
    </xf>
    <xf numFmtId="190" fontId="28" fillId="0" borderId="1" xfId="2" applyNumberFormat="1" applyFont="1" applyFill="1" applyBorder="1">
      <alignment vertical="center"/>
    </xf>
    <xf numFmtId="0" fontId="32" fillId="0" borderId="1" xfId="2" applyFont="1" applyBorder="1">
      <alignment vertical="center"/>
    </xf>
    <xf numFmtId="189" fontId="32" fillId="0" borderId="1" xfId="2" applyNumberFormat="1" applyFont="1" applyBorder="1">
      <alignment vertical="center"/>
    </xf>
    <xf numFmtId="191" fontId="28" fillId="0" borderId="1" xfId="2" applyNumberFormat="1" applyFont="1" applyFill="1" applyBorder="1">
      <alignment vertical="center"/>
    </xf>
    <xf numFmtId="191" fontId="32" fillId="0" borderId="1" xfId="2" applyNumberFormat="1" applyFont="1" applyBorder="1">
      <alignment vertical="center"/>
    </xf>
    <xf numFmtId="190" fontId="28" fillId="0" borderId="12" xfId="2" applyNumberFormat="1" applyFont="1" applyFill="1" applyBorder="1">
      <alignment vertical="center"/>
    </xf>
    <xf numFmtId="191" fontId="28" fillId="0" borderId="12" xfId="2" applyNumberFormat="1" applyFont="1" applyFill="1" applyBorder="1">
      <alignment vertical="center"/>
    </xf>
    <xf numFmtId="0" fontId="32" fillId="0" borderId="12" xfId="2" applyFont="1" applyBorder="1">
      <alignment vertical="center"/>
    </xf>
    <xf numFmtId="189" fontId="32" fillId="0" borderId="12" xfId="2" applyNumberFormat="1" applyFont="1" applyBorder="1">
      <alignment vertical="center"/>
    </xf>
    <xf numFmtId="0" fontId="28" fillId="0" borderId="1" xfId="2" applyFont="1" applyFill="1" applyBorder="1" applyAlignment="1">
      <alignment vertical="center" wrapText="1" shrinkToFit="1"/>
    </xf>
    <xf numFmtId="189" fontId="28" fillId="0" borderId="1" xfId="2" applyNumberFormat="1" applyFont="1" applyFill="1" applyBorder="1" applyAlignment="1">
      <alignment vertical="center" wrapText="1" shrinkToFit="1"/>
    </xf>
    <xf numFmtId="0" fontId="28" fillId="0" borderId="12" xfId="2" applyFont="1" applyFill="1" applyBorder="1" applyAlignment="1">
      <alignment vertical="center" wrapText="1" shrinkToFit="1"/>
    </xf>
    <xf numFmtId="0" fontId="53" fillId="0" borderId="1" xfId="2" applyFont="1" applyFill="1" applyBorder="1">
      <alignment vertical="center"/>
    </xf>
    <xf numFmtId="0" fontId="79" fillId="0" borderId="1" xfId="2" applyFont="1" applyFill="1" applyBorder="1" applyAlignment="1">
      <alignment vertical="center" wrapText="1" shrinkToFit="1"/>
    </xf>
    <xf numFmtId="177" fontId="43" fillId="0" borderId="6" xfId="0" applyNumberFormat="1" applyFont="1" applyFill="1" applyBorder="1" applyAlignment="1">
      <alignment horizontal="center" vertical="center"/>
    </xf>
    <xf numFmtId="0" fontId="29" fillId="0" borderId="24" xfId="2" applyFont="1" applyFill="1" applyBorder="1" applyAlignment="1">
      <alignment horizontal="right" vertical="center" textRotation="255" wrapText="1"/>
    </xf>
    <xf numFmtId="0" fontId="0" fillId="0" borderId="29" xfId="0" applyBorder="1" applyAlignment="1">
      <alignment horizontal="right" vertical="center" textRotation="255"/>
    </xf>
    <xf numFmtId="0" fontId="0" fillId="0" borderId="19" xfId="0" applyBorder="1" applyAlignment="1">
      <alignment horizontal="right" vertical="center" textRotation="255"/>
    </xf>
    <xf numFmtId="0" fontId="29" fillId="0" borderId="24" xfId="2" applyFont="1" applyFill="1" applyBorder="1" applyAlignment="1">
      <alignment horizontal="center" vertical="center" textRotation="255" wrapText="1"/>
    </xf>
    <xf numFmtId="0" fontId="0" fillId="0" borderId="29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14" fontId="18" fillId="0" borderId="33" xfId="2" applyNumberFormat="1" applyFont="1" applyFill="1" applyBorder="1" applyAlignment="1">
      <alignment horizontal="center" vertical="center"/>
    </xf>
    <xf numFmtId="14" fontId="18" fillId="0" borderId="18" xfId="2" applyNumberFormat="1" applyFont="1" applyFill="1" applyBorder="1" applyAlignment="1">
      <alignment horizontal="center" vertical="center"/>
    </xf>
    <xf numFmtId="181" fontId="18" fillId="0" borderId="20" xfId="2" applyNumberFormat="1" applyFont="1" applyFill="1" applyBorder="1" applyAlignment="1">
      <alignment horizontal="center" vertical="center"/>
    </xf>
    <xf numFmtId="181" fontId="18" fillId="0" borderId="35" xfId="2" applyNumberFormat="1" applyFont="1" applyFill="1" applyBorder="1" applyAlignment="1">
      <alignment horizontal="center" vertical="center"/>
    </xf>
    <xf numFmtId="0" fontId="29" fillId="0" borderId="24" xfId="2" applyFont="1" applyFill="1" applyBorder="1" applyAlignment="1">
      <alignment horizontal="center" vertical="center" textRotation="255" wrapText="1" shrinkToFit="1"/>
    </xf>
    <xf numFmtId="0" fontId="29" fillId="0" borderId="29" xfId="2" applyFont="1" applyFill="1" applyBorder="1" applyAlignment="1">
      <alignment horizontal="center" vertical="center" textRotation="255" wrapText="1" shrinkToFit="1"/>
    </xf>
    <xf numFmtId="0" fontId="29" fillId="0" borderId="19" xfId="2" applyFont="1" applyFill="1" applyBorder="1" applyAlignment="1">
      <alignment horizontal="center" vertical="center" textRotation="255" wrapText="1" shrinkToFit="1"/>
    </xf>
    <xf numFmtId="0" fontId="29" fillId="0" borderId="29" xfId="2" applyFont="1" applyFill="1" applyBorder="1" applyAlignment="1">
      <alignment horizontal="center" vertical="center" textRotation="255" wrapText="1"/>
    </xf>
    <xf numFmtId="0" fontId="29" fillId="0" borderId="19" xfId="2" applyFont="1" applyFill="1" applyBorder="1" applyAlignment="1">
      <alignment horizontal="center" vertical="center" textRotation="255" wrapText="1"/>
    </xf>
    <xf numFmtId="0" fontId="25" fillId="0" borderId="0" xfId="2" applyFont="1" applyAlignment="1">
      <alignment horizontal="center" vertical="center"/>
    </xf>
    <xf numFmtId="0" fontId="29" fillId="0" borderId="25" xfId="2" applyFont="1" applyFill="1" applyBorder="1" applyAlignment="1">
      <alignment horizontal="center" vertical="center" textRotation="255" wrapText="1" shrinkToFit="1"/>
    </xf>
    <xf numFmtId="0" fontId="29" fillId="0" borderId="32" xfId="2" applyFont="1" applyFill="1" applyBorder="1" applyAlignment="1">
      <alignment horizontal="center" vertical="center" textRotation="255" wrapText="1" shrinkToFit="1"/>
    </xf>
    <xf numFmtId="0" fontId="29" fillId="0" borderId="28" xfId="2" applyFont="1" applyFill="1" applyBorder="1" applyAlignment="1">
      <alignment horizontal="center" vertical="center" textRotation="255" wrapText="1" shrinkToFit="1"/>
    </xf>
    <xf numFmtId="0" fontId="29" fillId="0" borderId="25" xfId="2" applyFont="1" applyFill="1" applyBorder="1" applyAlignment="1">
      <alignment horizontal="center" vertical="center" textRotation="255" wrapText="1"/>
    </xf>
    <xf numFmtId="0" fontId="29" fillId="0" borderId="32" xfId="2" applyFont="1" applyFill="1" applyBorder="1" applyAlignment="1">
      <alignment horizontal="center" vertical="center" textRotation="255" wrapText="1"/>
    </xf>
    <xf numFmtId="0" fontId="29" fillId="0" borderId="28" xfId="2" applyFont="1" applyFill="1" applyBorder="1" applyAlignment="1">
      <alignment horizontal="center" vertical="center" textRotation="255" wrapText="1"/>
    </xf>
    <xf numFmtId="0" fontId="29" fillId="0" borderId="25" xfId="2" applyFont="1" applyFill="1" applyBorder="1" applyAlignment="1">
      <alignment horizontal="center" vertical="center" textRotation="255"/>
    </xf>
    <xf numFmtId="0" fontId="29" fillId="0" borderId="32" xfId="2" applyFont="1" applyFill="1" applyBorder="1" applyAlignment="1">
      <alignment horizontal="center" vertical="center" textRotation="255"/>
    </xf>
    <xf numFmtId="0" fontId="29" fillId="0" borderId="28" xfId="2" applyFont="1" applyFill="1" applyBorder="1" applyAlignment="1">
      <alignment horizontal="center" vertical="center" textRotation="255"/>
    </xf>
    <xf numFmtId="14" fontId="18" fillId="0" borderId="34" xfId="2" applyNumberFormat="1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29" fillId="0" borderId="25" xfId="2" applyFont="1" applyFill="1" applyBorder="1" applyAlignment="1">
      <alignment horizontal="center" vertical="center" textRotation="255" shrinkToFit="1"/>
    </xf>
    <xf numFmtId="0" fontId="29" fillId="0" borderId="32" xfId="2" applyFont="1" applyFill="1" applyBorder="1" applyAlignment="1">
      <alignment horizontal="center" vertical="center" textRotation="255" shrinkToFit="1"/>
    </xf>
    <xf numFmtId="0" fontId="29" fillId="0" borderId="28" xfId="2" applyFont="1" applyFill="1" applyBorder="1" applyAlignment="1">
      <alignment horizontal="center" vertical="center" textRotation="255" shrinkToFit="1"/>
    </xf>
    <xf numFmtId="0" fontId="29" fillId="0" borderId="24" xfId="2" applyFont="1" applyFill="1" applyBorder="1" applyAlignment="1">
      <alignment horizontal="center" vertical="center" textRotation="255"/>
    </xf>
    <xf numFmtId="0" fontId="29" fillId="0" borderId="29" xfId="2" applyFont="1" applyFill="1" applyBorder="1" applyAlignment="1">
      <alignment horizontal="center" vertical="center" textRotation="255"/>
    </xf>
    <xf numFmtId="0" fontId="29" fillId="0" borderId="19" xfId="2" applyFont="1" applyFill="1" applyBorder="1" applyAlignment="1">
      <alignment horizontal="center" vertical="center" textRotation="255"/>
    </xf>
    <xf numFmtId="181" fontId="18" fillId="0" borderId="34" xfId="2" applyNumberFormat="1" applyFont="1" applyFill="1" applyBorder="1" applyAlignment="1">
      <alignment horizontal="center" vertical="center"/>
    </xf>
    <xf numFmtId="14" fontId="18" fillId="0" borderId="20" xfId="2" applyNumberFormat="1" applyFont="1" applyFill="1" applyBorder="1" applyAlignment="1">
      <alignment horizontal="center" vertical="center"/>
    </xf>
    <xf numFmtId="0" fontId="3" fillId="0" borderId="57" xfId="2" applyFont="1" applyBorder="1" applyAlignment="1">
      <alignment horizontal="right" vertical="center"/>
    </xf>
    <xf numFmtId="181" fontId="18" fillId="0" borderId="10" xfId="2" applyNumberFormat="1" applyFont="1" applyFill="1" applyBorder="1" applyAlignment="1">
      <alignment horizontal="center" vertical="center"/>
    </xf>
    <xf numFmtId="14" fontId="18" fillId="0" borderId="27" xfId="2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22" fillId="0" borderId="40" xfId="2" applyFont="1" applyBorder="1" applyAlignment="1">
      <alignment horizontal="center" vertical="center" textRotation="255"/>
    </xf>
    <xf numFmtId="0" fontId="22" fillId="0" borderId="29" xfId="2" applyFont="1" applyBorder="1" applyAlignment="1">
      <alignment horizontal="center" vertical="center" textRotation="255"/>
    </xf>
    <xf numFmtId="0" fontId="22" fillId="0" borderId="19" xfId="2" applyFont="1" applyBorder="1" applyAlignment="1">
      <alignment horizontal="center" vertical="center" textRotation="255"/>
    </xf>
    <xf numFmtId="0" fontId="25" fillId="0" borderId="0" xfId="2" applyFont="1" applyFill="1" applyBorder="1" applyAlignment="1">
      <alignment horizontal="center" vertical="distributed"/>
    </xf>
    <xf numFmtId="0" fontId="29" fillId="0" borderId="14" xfId="2" applyFont="1" applyFill="1" applyBorder="1" applyAlignment="1">
      <alignment horizontal="center" vertical="center" textRotation="255" wrapText="1"/>
    </xf>
    <xf numFmtId="0" fontId="24" fillId="0" borderId="18" xfId="0" applyFont="1" applyFill="1" applyBorder="1">
      <alignment vertical="center"/>
    </xf>
    <xf numFmtId="3" fontId="29" fillId="0" borderId="24" xfId="2" applyNumberFormat="1" applyFont="1" applyFill="1" applyBorder="1" applyAlignment="1">
      <alignment horizontal="center" vertical="center" textRotation="255" wrapText="1"/>
    </xf>
    <xf numFmtId="3" fontId="29" fillId="0" borderId="29" xfId="2" applyNumberFormat="1" applyFont="1" applyFill="1" applyBorder="1" applyAlignment="1">
      <alignment horizontal="center" vertical="center" textRotation="255" wrapText="1"/>
    </xf>
    <xf numFmtId="3" fontId="29" fillId="0" borderId="19" xfId="2" applyNumberFormat="1" applyFont="1" applyFill="1" applyBorder="1" applyAlignment="1">
      <alignment horizontal="center" vertical="center" textRotation="255" wrapText="1"/>
    </xf>
    <xf numFmtId="0" fontId="29" fillId="0" borderId="36" xfId="2" applyFont="1" applyFill="1" applyBorder="1" applyAlignment="1">
      <alignment horizontal="center" vertical="center" textRotation="255" wrapText="1"/>
    </xf>
    <xf numFmtId="0" fontId="29" fillId="0" borderId="37" xfId="2" applyFont="1" applyFill="1" applyBorder="1" applyAlignment="1">
      <alignment horizontal="center" vertical="center" textRotation="255" wrapText="1"/>
    </xf>
    <xf numFmtId="0" fontId="29" fillId="0" borderId="46" xfId="2" applyFont="1" applyFill="1" applyBorder="1" applyAlignment="1">
      <alignment horizontal="center" vertical="center" textRotation="255" wrapText="1"/>
    </xf>
    <xf numFmtId="0" fontId="22" fillId="0" borderId="18" xfId="0" applyFont="1" applyBorder="1">
      <alignment vertical="center"/>
    </xf>
    <xf numFmtId="0" fontId="29" fillId="0" borderId="24" xfId="2" applyFont="1" applyFill="1" applyBorder="1" applyAlignment="1">
      <alignment horizontal="center" vertical="center" wrapText="1"/>
    </xf>
    <xf numFmtId="0" fontId="29" fillId="0" borderId="29" xfId="2" applyFont="1" applyFill="1" applyBorder="1" applyAlignment="1">
      <alignment horizontal="center" vertical="center" wrapText="1"/>
    </xf>
    <xf numFmtId="0" fontId="29" fillId="0" borderId="19" xfId="2" applyFont="1" applyFill="1" applyBorder="1" applyAlignment="1">
      <alignment horizontal="center" vertical="center" wrapText="1"/>
    </xf>
    <xf numFmtId="0" fontId="22" fillId="0" borderId="33" xfId="2" applyFont="1" applyBorder="1" applyAlignment="1">
      <alignment horizontal="center" vertical="center" textRotation="255"/>
    </xf>
    <xf numFmtId="0" fontId="22" fillId="0" borderId="39" xfId="2" applyFont="1" applyBorder="1" applyAlignment="1">
      <alignment horizontal="center" vertical="center" textRotation="255"/>
    </xf>
    <xf numFmtId="0" fontId="22" fillId="0" borderId="45" xfId="2" applyFont="1" applyBorder="1" applyAlignment="1">
      <alignment horizontal="center" vertical="center" textRotation="255"/>
    </xf>
    <xf numFmtId="0" fontId="29" fillId="0" borderId="29" xfId="2" applyFont="1" applyFill="1" applyBorder="1" applyAlignment="1">
      <alignment horizontal="right" vertical="center" textRotation="255" wrapText="1"/>
    </xf>
    <xf numFmtId="0" fontId="29" fillId="0" borderId="19" xfId="2" applyFont="1" applyFill="1" applyBorder="1" applyAlignment="1">
      <alignment horizontal="right" vertical="center" textRotation="255" wrapText="1"/>
    </xf>
    <xf numFmtId="0" fontId="29" fillId="0" borderId="14" xfId="2" applyFont="1" applyFill="1" applyBorder="1" applyAlignment="1">
      <alignment horizontal="center" vertical="center" textRotation="255" wrapText="1" shrinkToFit="1"/>
    </xf>
    <xf numFmtId="0" fontId="22" fillId="0" borderId="10" xfId="0" applyFont="1" applyBorder="1">
      <alignment vertical="center"/>
    </xf>
    <xf numFmtId="181" fontId="18" fillId="0" borderId="11" xfId="2" applyNumberFormat="1" applyFont="1" applyFill="1" applyBorder="1" applyAlignment="1">
      <alignment horizontal="center" vertical="center"/>
    </xf>
    <xf numFmtId="0" fontId="24" fillId="0" borderId="52" xfId="2" applyFont="1" applyFill="1" applyBorder="1" applyAlignment="1">
      <alignment horizontal="center" vertical="center" textRotation="255"/>
    </xf>
    <xf numFmtId="0" fontId="24" fillId="0" borderId="50" xfId="2" applyFont="1" applyFill="1" applyBorder="1" applyAlignment="1">
      <alignment horizontal="center" vertical="center" textRotation="255"/>
    </xf>
    <xf numFmtId="0" fontId="24" fillId="0" borderId="53" xfId="2" applyFont="1" applyFill="1" applyBorder="1" applyAlignment="1">
      <alignment horizontal="center" vertical="center" textRotation="255"/>
    </xf>
    <xf numFmtId="0" fontId="29" fillId="0" borderId="50" xfId="2" applyFont="1" applyFill="1" applyBorder="1" applyAlignment="1">
      <alignment horizontal="center" vertical="center" textRotation="255" wrapText="1"/>
    </xf>
    <xf numFmtId="0" fontId="29" fillId="0" borderId="51" xfId="2" applyFont="1" applyFill="1" applyBorder="1" applyAlignment="1">
      <alignment horizontal="center" vertical="center" textRotation="255" wrapText="1"/>
    </xf>
    <xf numFmtId="0" fontId="29" fillId="0" borderId="42" xfId="2" applyFont="1" applyFill="1" applyBorder="1" applyAlignment="1">
      <alignment horizontal="center" vertical="center" textRotation="255" wrapText="1"/>
    </xf>
    <xf numFmtId="0" fontId="29" fillId="0" borderId="52" xfId="2" applyFont="1" applyFill="1" applyBorder="1" applyAlignment="1">
      <alignment horizontal="center" vertical="center" textRotation="255" wrapText="1"/>
    </xf>
    <xf numFmtId="0" fontId="24" fillId="0" borderId="10" xfId="0" applyFont="1" applyFill="1" applyBorder="1">
      <alignment vertical="center"/>
    </xf>
    <xf numFmtId="0" fontId="28" fillId="0" borderId="24" xfId="2" applyFont="1" applyFill="1" applyBorder="1" applyAlignment="1">
      <alignment horizontal="center" vertical="center" textRotation="255" wrapText="1"/>
    </xf>
    <xf numFmtId="0" fontId="28" fillId="0" borderId="29" xfId="2" applyFont="1" applyFill="1" applyBorder="1" applyAlignment="1">
      <alignment horizontal="center" vertical="center" textRotation="255" wrapText="1"/>
    </xf>
    <xf numFmtId="0" fontId="28" fillId="0" borderId="19" xfId="2" applyFont="1" applyFill="1" applyBorder="1" applyAlignment="1">
      <alignment horizontal="center" vertical="center" textRotation="255" wrapText="1"/>
    </xf>
    <xf numFmtId="0" fontId="24" fillId="0" borderId="27" xfId="2" applyFont="1" applyBorder="1" applyAlignment="1">
      <alignment horizontal="center" vertical="center" textRotation="255"/>
    </xf>
    <xf numFmtId="0" fontId="24" fillId="0" borderId="14" xfId="2" applyFont="1" applyBorder="1" applyAlignment="1">
      <alignment horizontal="center" vertical="center" textRotation="255"/>
    </xf>
    <xf numFmtId="0" fontId="28" fillId="0" borderId="24" xfId="2" applyFont="1" applyFill="1" applyBorder="1" applyAlignment="1">
      <alignment horizontal="right" vertical="center" textRotation="255" wrapText="1"/>
    </xf>
    <xf numFmtId="0" fontId="28" fillId="0" borderId="29" xfId="2" applyFont="1" applyFill="1" applyBorder="1" applyAlignment="1">
      <alignment horizontal="right" vertical="center" textRotation="255" wrapText="1"/>
    </xf>
    <xf numFmtId="0" fontId="28" fillId="0" borderId="19" xfId="2" applyFont="1" applyFill="1" applyBorder="1" applyAlignment="1">
      <alignment horizontal="right" vertical="center" textRotation="255" wrapText="1"/>
    </xf>
    <xf numFmtId="0" fontId="22" fillId="0" borderId="60" xfId="2" applyFont="1" applyBorder="1" applyAlignment="1">
      <alignment horizontal="center" vertical="center" textRotation="255"/>
    </xf>
    <xf numFmtId="0" fontId="22" fillId="0" borderId="42" xfId="2" applyFont="1" applyBorder="1" applyAlignment="1">
      <alignment horizontal="center" vertical="center" textRotation="255"/>
    </xf>
    <xf numFmtId="0" fontId="22" fillId="0" borderId="61" xfId="2" applyFont="1" applyBorder="1" applyAlignment="1">
      <alignment horizontal="center" vertical="center" textRotation="255"/>
    </xf>
    <xf numFmtId="0" fontId="58" fillId="4" borderId="4" xfId="0" applyFont="1" applyFill="1" applyBorder="1" applyAlignment="1">
      <alignment vertical="center" shrinkToFit="1"/>
    </xf>
    <xf numFmtId="0" fontId="58" fillId="4" borderId="28" xfId="0" applyFont="1" applyFill="1" applyBorder="1" applyAlignment="1">
      <alignment vertical="center" shrinkToFit="1"/>
    </xf>
    <xf numFmtId="176" fontId="61" fillId="4" borderId="65" xfId="0" applyNumberFormat="1" applyFont="1" applyFill="1" applyBorder="1" applyAlignment="1">
      <alignment horizontal="center" vertical="center" wrapText="1"/>
    </xf>
    <xf numFmtId="176" fontId="61" fillId="4" borderId="58" xfId="0" applyNumberFormat="1" applyFont="1" applyFill="1" applyBorder="1" applyAlignment="1">
      <alignment horizontal="center" vertical="center" wrapText="1"/>
    </xf>
    <xf numFmtId="0" fontId="58" fillId="4" borderId="52" xfId="0" applyFont="1" applyFill="1" applyBorder="1" applyAlignment="1">
      <alignment vertical="center" shrinkToFit="1"/>
    </xf>
    <xf numFmtId="176" fontId="61" fillId="4" borderId="66" xfId="0" applyNumberFormat="1" applyFont="1" applyFill="1" applyBorder="1" applyAlignment="1">
      <alignment horizontal="center" vertical="center" wrapText="1"/>
    </xf>
    <xf numFmtId="176" fontId="61" fillId="4" borderId="59" xfId="0" applyNumberFormat="1" applyFont="1" applyFill="1" applyBorder="1" applyAlignment="1">
      <alignment horizontal="center" vertical="center" wrapText="1"/>
    </xf>
    <xf numFmtId="0" fontId="58" fillId="4" borderId="68" xfId="0" applyFont="1" applyFill="1" applyBorder="1" applyAlignment="1">
      <alignment vertical="center" shrinkToFit="1"/>
    </xf>
    <xf numFmtId="0" fontId="58" fillId="4" borderId="17" xfId="0" applyFont="1" applyFill="1" applyBorder="1" applyAlignment="1">
      <alignment vertical="center" shrinkToFit="1"/>
    </xf>
    <xf numFmtId="0" fontId="58" fillId="4" borderId="53" xfId="0" applyFont="1" applyFill="1" applyBorder="1" applyAlignment="1">
      <alignment vertical="center" shrinkToFit="1"/>
    </xf>
    <xf numFmtId="0" fontId="55" fillId="0" borderId="40" xfId="0" applyFont="1" applyFill="1" applyBorder="1" applyAlignment="1">
      <alignment horizontal="center" vertical="center" textRotation="255" wrapText="1"/>
    </xf>
    <xf numFmtId="0" fontId="58" fillId="0" borderId="29" xfId="0" applyFont="1" applyBorder="1" applyAlignment="1">
      <alignment horizontal="center" vertical="center"/>
    </xf>
    <xf numFmtId="0" fontId="58" fillId="0" borderId="62" xfId="0" applyFont="1" applyBorder="1" applyAlignment="1">
      <alignment horizontal="center" vertical="center"/>
    </xf>
    <xf numFmtId="0" fontId="59" fillId="4" borderId="29" xfId="0" applyFont="1" applyFill="1" applyBorder="1" applyAlignment="1">
      <alignment horizontal="center" vertical="center" textRotation="255" wrapText="1"/>
    </xf>
    <xf numFmtId="0" fontId="58" fillId="4" borderId="62" xfId="0" applyFont="1" applyFill="1" applyBorder="1" applyAlignment="1">
      <alignment horizontal="center" vertical="center" textRotation="255" wrapText="1"/>
    </xf>
    <xf numFmtId="0" fontId="58" fillId="4" borderId="30" xfId="0" applyFont="1" applyFill="1" applyBorder="1" applyAlignment="1">
      <alignment vertical="center" shrinkToFit="1"/>
    </xf>
    <xf numFmtId="0" fontId="28" fillId="0" borderId="14" xfId="2" applyFont="1" applyFill="1" applyBorder="1" applyAlignment="1">
      <alignment horizontal="center" vertical="center" textRotation="255" wrapText="1"/>
    </xf>
    <xf numFmtId="0" fontId="28" fillId="0" borderId="16" xfId="2" applyFont="1" applyFill="1" applyBorder="1" applyAlignment="1">
      <alignment horizontal="center" vertical="center" textRotation="255" wrapText="1"/>
    </xf>
    <xf numFmtId="0" fontId="53" fillId="0" borderId="25" xfId="2" applyFont="1" applyFill="1" applyBorder="1" applyAlignment="1">
      <alignment horizontal="center" vertical="center" textRotation="255"/>
    </xf>
    <xf numFmtId="0" fontId="54" fillId="0" borderId="32" xfId="2" applyFont="1" applyFill="1" applyBorder="1" applyAlignment="1">
      <alignment horizontal="center" vertical="center" textRotation="255"/>
    </xf>
    <xf numFmtId="0" fontId="54" fillId="0" borderId="43" xfId="2" applyFont="1" applyFill="1" applyBorder="1" applyAlignment="1">
      <alignment horizontal="center" vertical="center" textRotation="255"/>
    </xf>
    <xf numFmtId="0" fontId="28" fillId="0" borderId="62" xfId="2" applyFont="1" applyFill="1" applyBorder="1" applyAlignment="1">
      <alignment horizontal="center" vertical="center" textRotation="255" wrapText="1"/>
    </xf>
    <xf numFmtId="0" fontId="53" fillId="0" borderId="24" xfId="2" applyFont="1" applyFill="1" applyBorder="1" applyAlignment="1">
      <alignment horizontal="center" vertical="center" textRotation="255" wrapText="1"/>
    </xf>
    <xf numFmtId="0" fontId="54" fillId="0" borderId="29" xfId="2" applyFont="1" applyFill="1" applyBorder="1" applyAlignment="1">
      <alignment horizontal="center" vertical="center" textRotation="255" wrapText="1"/>
    </xf>
    <xf numFmtId="0" fontId="54" fillId="0" borderId="62" xfId="2" applyFont="1" applyFill="1" applyBorder="1" applyAlignment="1">
      <alignment horizontal="center" vertical="center" textRotation="255" wrapText="1"/>
    </xf>
    <xf numFmtId="0" fontId="28" fillId="0" borderId="25" xfId="2" applyFont="1" applyFill="1" applyBorder="1" applyAlignment="1">
      <alignment horizontal="center" vertical="center" textRotation="255" wrapText="1"/>
    </xf>
    <xf numFmtId="0" fontId="28" fillId="0" borderId="32" xfId="2" applyFont="1" applyFill="1" applyBorder="1" applyAlignment="1">
      <alignment horizontal="center" vertical="center" textRotation="255" wrapText="1"/>
    </xf>
    <xf numFmtId="0" fontId="28" fillId="0" borderId="28" xfId="2" applyFont="1" applyFill="1" applyBorder="1" applyAlignment="1">
      <alignment horizontal="center" vertical="center" textRotation="255" wrapText="1"/>
    </xf>
    <xf numFmtId="0" fontId="52" fillId="0" borderId="29" xfId="2" applyFont="1" applyFill="1" applyBorder="1" applyAlignment="1">
      <alignment horizontal="center" vertical="center" textRotation="255" wrapText="1"/>
    </xf>
    <xf numFmtId="0" fontId="52" fillId="0" borderId="19" xfId="2" applyFont="1" applyFill="1" applyBorder="1" applyAlignment="1">
      <alignment horizontal="center" vertical="center" textRotation="255" wrapText="1"/>
    </xf>
    <xf numFmtId="14" fontId="3" fillId="0" borderId="27" xfId="2" applyNumberFormat="1" applyFont="1" applyFill="1" applyBorder="1" applyAlignment="1">
      <alignment horizontal="center" vertical="center"/>
    </xf>
    <xf numFmtId="14" fontId="3" fillId="0" borderId="10" xfId="2" applyNumberFormat="1" applyFont="1" applyFill="1" applyBorder="1" applyAlignment="1">
      <alignment horizontal="center" vertical="center"/>
    </xf>
    <xf numFmtId="0" fontId="28" fillId="0" borderId="14" xfId="2" applyFont="1" applyFill="1" applyBorder="1" applyAlignment="1">
      <alignment horizontal="center" vertical="center" textRotation="255" wrapText="1" shrinkToFit="1"/>
    </xf>
    <xf numFmtId="0" fontId="28" fillId="0" borderId="24" xfId="2" applyFont="1" applyFill="1" applyBorder="1" applyAlignment="1">
      <alignment horizontal="center" vertical="center" textRotation="255" wrapText="1" shrinkToFit="1"/>
    </xf>
    <xf numFmtId="0" fontId="28" fillId="0" borderId="29" xfId="2" applyFont="1" applyFill="1" applyBorder="1" applyAlignment="1">
      <alignment horizontal="center" vertical="center" textRotation="255" wrapText="1" shrinkToFit="1"/>
    </xf>
    <xf numFmtId="0" fontId="28" fillId="0" borderId="19" xfId="2" applyFont="1" applyFill="1" applyBorder="1" applyAlignment="1">
      <alignment horizontal="center" vertical="center" textRotation="255" wrapText="1" shrinkToFit="1"/>
    </xf>
    <xf numFmtId="14" fontId="3" fillId="0" borderId="10" xfId="2" applyNumberFormat="1" applyFont="1" applyBorder="1" applyAlignment="1">
      <alignment horizontal="center" vertical="center"/>
    </xf>
    <xf numFmtId="181" fontId="3" fillId="0" borderId="10" xfId="2" applyNumberFormat="1" applyFont="1" applyFill="1" applyBorder="1" applyAlignment="1">
      <alignment horizontal="center" vertical="center"/>
    </xf>
    <xf numFmtId="181" fontId="3" fillId="0" borderId="11" xfId="2" applyNumberFormat="1" applyFont="1" applyFill="1" applyBorder="1" applyAlignment="1">
      <alignment horizontal="center" vertical="center"/>
    </xf>
    <xf numFmtId="181" fontId="3" fillId="0" borderId="20" xfId="2" applyNumberFormat="1" applyFont="1" applyFill="1" applyBorder="1" applyAlignment="1">
      <alignment horizontal="center" vertical="center"/>
    </xf>
    <xf numFmtId="14" fontId="3" fillId="0" borderId="33" xfId="2" applyNumberFormat="1" applyFont="1" applyFill="1" applyBorder="1" applyAlignment="1">
      <alignment horizontal="center" vertical="center"/>
    </xf>
    <xf numFmtId="14" fontId="3" fillId="0" borderId="18" xfId="2" applyNumberFormat="1" applyFont="1" applyFill="1" applyBorder="1" applyAlignment="1">
      <alignment horizontal="center" vertical="center"/>
    </xf>
    <xf numFmtId="0" fontId="29" fillId="0" borderId="61" xfId="2" applyFont="1" applyFill="1" applyBorder="1" applyAlignment="1">
      <alignment horizontal="center" vertical="center" textRotation="255" wrapText="1"/>
    </xf>
    <xf numFmtId="0" fontId="29" fillId="0" borderId="16" xfId="2" applyFont="1" applyFill="1" applyBorder="1" applyAlignment="1">
      <alignment horizontal="center" vertical="center" textRotation="255" wrapText="1"/>
    </xf>
    <xf numFmtId="0" fontId="29" fillId="0" borderId="3" xfId="2" applyFont="1" applyFill="1" applyBorder="1" applyAlignment="1">
      <alignment horizontal="center" vertical="center" textRotation="255" wrapText="1"/>
    </xf>
    <xf numFmtId="0" fontId="29" fillId="0" borderId="17" xfId="2" applyFont="1" applyFill="1" applyBorder="1" applyAlignment="1">
      <alignment horizontal="center" vertical="center" textRotation="255" wrapText="1"/>
    </xf>
    <xf numFmtId="14" fontId="3" fillId="0" borderId="34" xfId="2" applyNumberFormat="1" applyFont="1" applyFill="1" applyBorder="1" applyAlignment="1">
      <alignment horizontal="center" vertical="center"/>
    </xf>
    <xf numFmtId="0" fontId="29" fillId="0" borderId="3" xfId="2" applyFont="1" applyFill="1" applyBorder="1" applyAlignment="1">
      <alignment horizontal="center" vertical="center" textRotation="255" wrapText="1" shrinkToFit="1"/>
    </xf>
    <xf numFmtId="14" fontId="3" fillId="0" borderId="33" xfId="2" applyNumberFormat="1" applyFont="1" applyBorder="1" applyAlignment="1">
      <alignment horizontal="center" vertical="center"/>
    </xf>
    <xf numFmtId="14" fontId="3" fillId="0" borderId="18" xfId="2" applyNumberFormat="1" applyFont="1" applyBorder="1" applyAlignment="1">
      <alignment horizontal="center" vertical="center"/>
    </xf>
    <xf numFmtId="181" fontId="3" fillId="0" borderId="34" xfId="2" applyNumberFormat="1" applyFont="1" applyFill="1" applyBorder="1" applyAlignment="1">
      <alignment horizontal="center" vertical="center"/>
    </xf>
    <xf numFmtId="181" fontId="3" fillId="0" borderId="35" xfId="2" applyNumberFormat="1" applyFont="1" applyFill="1" applyBorder="1" applyAlignment="1">
      <alignment horizontal="center" vertical="center"/>
    </xf>
    <xf numFmtId="0" fontId="28" fillId="0" borderId="50" xfId="2" applyFont="1" applyFill="1" applyBorder="1" applyAlignment="1">
      <alignment horizontal="center" vertical="center" textRotation="255" wrapText="1"/>
    </xf>
    <xf numFmtId="0" fontId="28" fillId="0" borderId="53" xfId="2" applyFont="1" applyFill="1" applyBorder="1" applyAlignment="1">
      <alignment horizontal="center" vertical="center" textRotation="255" wrapText="1"/>
    </xf>
    <xf numFmtId="0" fontId="29" fillId="0" borderId="62" xfId="2" applyFont="1" applyFill="1" applyBorder="1" applyAlignment="1">
      <alignment horizontal="center" vertical="center" textRotation="255" wrapText="1"/>
    </xf>
    <xf numFmtId="0" fontId="29" fillId="0" borderId="2" xfId="2" applyFont="1" applyFill="1" applyBorder="1" applyAlignment="1">
      <alignment vertical="center" textRotation="255" wrapText="1"/>
    </xf>
    <xf numFmtId="0" fontId="29" fillId="0" borderId="72" xfId="2" applyFont="1" applyFill="1" applyBorder="1" applyAlignment="1">
      <alignment vertical="center" textRotation="255" wrapText="1"/>
    </xf>
    <xf numFmtId="0" fontId="29" fillId="0" borderId="48" xfId="2" applyFont="1" applyFill="1" applyBorder="1" applyAlignment="1">
      <alignment vertical="center" textRotation="255" wrapText="1"/>
    </xf>
    <xf numFmtId="14" fontId="3" fillId="0" borderId="69" xfId="2" applyNumberFormat="1" applyFont="1" applyFill="1" applyBorder="1" applyAlignment="1">
      <alignment horizontal="center" vertical="center"/>
    </xf>
    <xf numFmtId="14" fontId="3" fillId="0" borderId="70" xfId="2" applyNumberFormat="1" applyFont="1" applyFill="1" applyBorder="1" applyAlignment="1">
      <alignment horizontal="center" vertical="center"/>
    </xf>
    <xf numFmtId="181" fontId="3" fillId="0" borderId="70" xfId="2" applyNumberFormat="1" applyFont="1" applyFill="1" applyBorder="1" applyAlignment="1">
      <alignment horizontal="center" vertical="center"/>
    </xf>
    <xf numFmtId="181" fontId="3" fillId="0" borderId="63" xfId="2" applyNumberFormat="1" applyFont="1" applyFill="1" applyBorder="1" applyAlignment="1">
      <alignment horizontal="center" vertical="center"/>
    </xf>
    <xf numFmtId="14" fontId="3" fillId="0" borderId="40" xfId="2" applyNumberFormat="1" applyFont="1" applyFill="1" applyBorder="1" applyAlignment="1">
      <alignment horizontal="center" vertical="center"/>
    </xf>
    <xf numFmtId="181" fontId="3" fillId="0" borderId="71" xfId="2" applyNumberFormat="1" applyFont="1" applyFill="1" applyBorder="1" applyAlignment="1">
      <alignment horizontal="center" vertical="center"/>
    </xf>
    <xf numFmtId="0" fontId="28" fillId="0" borderId="51" xfId="2" applyFont="1" applyFill="1" applyBorder="1" applyAlignment="1">
      <alignment horizontal="center" vertical="center" textRotation="255" wrapText="1"/>
    </xf>
    <xf numFmtId="0" fontId="28" fillId="0" borderId="42" xfId="2" applyFont="1" applyFill="1" applyBorder="1" applyAlignment="1">
      <alignment horizontal="center" vertical="center" textRotation="255" wrapText="1"/>
    </xf>
    <xf numFmtId="0" fontId="28" fillId="0" borderId="52" xfId="2" applyFont="1" applyFill="1" applyBorder="1" applyAlignment="1">
      <alignment horizontal="center" vertical="center" textRotation="255" wrapText="1"/>
    </xf>
    <xf numFmtId="0" fontId="29" fillId="0" borderId="2" xfId="2" applyFont="1" applyFill="1" applyBorder="1" applyAlignment="1">
      <alignment horizontal="center" vertical="center" textRotation="255" wrapText="1" shrinkToFit="1"/>
    </xf>
    <xf numFmtId="0" fontId="29" fillId="0" borderId="72" xfId="2" applyFont="1" applyFill="1" applyBorder="1" applyAlignment="1">
      <alignment horizontal="center" vertical="center" textRotation="255" wrapText="1" shrinkToFit="1"/>
    </xf>
    <xf numFmtId="0" fontId="29" fillId="0" borderId="4" xfId="2" applyFont="1" applyFill="1" applyBorder="1" applyAlignment="1">
      <alignment horizontal="center" vertical="center" textRotation="255" wrapText="1" shrinkToFit="1"/>
    </xf>
    <xf numFmtId="0" fontId="29" fillId="0" borderId="2" xfId="2" applyFont="1" applyBorder="1" applyAlignment="1">
      <alignment vertical="center" textRotation="255"/>
    </xf>
    <xf numFmtId="0" fontId="29" fillId="0" borderId="72" xfId="2" applyFont="1" applyBorder="1" applyAlignment="1">
      <alignment vertical="center" textRotation="255"/>
    </xf>
    <xf numFmtId="0" fontId="29" fillId="0" borderId="4" xfId="2" applyFont="1" applyBorder="1" applyAlignment="1">
      <alignment vertical="center" textRotation="255"/>
    </xf>
    <xf numFmtId="14" fontId="3" fillId="0" borderId="27" xfId="2" applyNumberFormat="1" applyFont="1" applyBorder="1" applyAlignment="1">
      <alignment horizontal="center" vertical="center"/>
    </xf>
    <xf numFmtId="0" fontId="32" fillId="0" borderId="24" xfId="2" applyFont="1" applyBorder="1" applyAlignment="1">
      <alignment horizontal="center" vertical="center" textRotation="255" wrapText="1" shrinkToFit="1"/>
    </xf>
    <xf numFmtId="0" fontId="32" fillId="0" borderId="29" xfId="2" applyFont="1" applyBorder="1" applyAlignment="1">
      <alignment horizontal="center" vertical="center" textRotation="255" wrapText="1" shrinkToFit="1"/>
    </xf>
    <xf numFmtId="0" fontId="32" fillId="0" borderId="19" xfId="2" applyFont="1" applyBorder="1" applyAlignment="1">
      <alignment horizontal="center" vertical="center" textRotation="255" wrapText="1" shrinkToFit="1"/>
    </xf>
    <xf numFmtId="0" fontId="28" fillId="0" borderId="61" xfId="2" applyFont="1" applyFill="1" applyBorder="1" applyAlignment="1">
      <alignment horizontal="center" vertical="center" textRotation="255" wrapText="1"/>
    </xf>
    <xf numFmtId="0" fontId="28" fillId="0" borderId="62" xfId="2" applyFont="1" applyFill="1" applyBorder="1" applyAlignment="1">
      <alignment horizontal="center" vertical="center" textRotation="255" wrapText="1" shrinkToFit="1"/>
    </xf>
    <xf numFmtId="0" fontId="32" fillId="0" borderId="3" xfId="2" applyFont="1" applyBorder="1" applyAlignment="1">
      <alignment horizontal="center" vertical="center" textRotation="255"/>
    </xf>
    <xf numFmtId="0" fontId="32" fillId="0" borderId="17" xfId="2" applyFont="1" applyBorder="1" applyAlignment="1">
      <alignment horizontal="center" vertical="center" textRotation="255"/>
    </xf>
    <xf numFmtId="0" fontId="32" fillId="0" borderId="24" xfId="2" applyFont="1" applyBorder="1" applyAlignment="1">
      <alignment horizontal="center" vertical="center" textRotation="255" wrapText="1"/>
    </xf>
    <xf numFmtId="0" fontId="32" fillId="0" borderId="29" xfId="2" applyFont="1" applyBorder="1" applyAlignment="1">
      <alignment horizontal="center" vertical="center" textRotation="255" wrapText="1"/>
    </xf>
    <xf numFmtId="0" fontId="32" fillId="0" borderId="19" xfId="2" applyFont="1" applyBorder="1" applyAlignment="1">
      <alignment horizontal="center" vertical="center" textRotation="255" wrapText="1"/>
    </xf>
    <xf numFmtId="14" fontId="3" fillId="0" borderId="34" xfId="2" applyNumberFormat="1" applyFont="1" applyBorder="1" applyAlignment="1">
      <alignment horizontal="center" vertical="center"/>
    </xf>
    <xf numFmtId="0" fontId="32" fillId="0" borderId="2" xfId="2" applyFont="1" applyBorder="1" applyAlignment="1">
      <alignment horizontal="center" vertical="center" textRotation="255"/>
    </xf>
    <xf numFmtId="0" fontId="32" fillId="0" borderId="72" xfId="2" applyFont="1" applyBorder="1" applyAlignment="1">
      <alignment horizontal="center" vertical="center" textRotation="255"/>
    </xf>
    <xf numFmtId="0" fontId="32" fillId="0" borderId="4" xfId="2" applyFont="1" applyBorder="1" applyAlignment="1">
      <alignment horizontal="center" vertical="center" textRotation="255"/>
    </xf>
    <xf numFmtId="0" fontId="58" fillId="4" borderId="45" xfId="0" applyFont="1" applyFill="1" applyBorder="1" applyAlignment="1">
      <alignment vertical="center" shrinkToFit="1"/>
    </xf>
    <xf numFmtId="176" fontId="61" fillId="4" borderId="71" xfId="0" applyNumberFormat="1" applyFont="1" applyFill="1" applyBorder="1" applyAlignment="1">
      <alignment horizontal="center" vertical="center" wrapText="1"/>
    </xf>
    <xf numFmtId="176" fontId="61" fillId="4" borderId="82" xfId="0" applyNumberFormat="1" applyFont="1" applyFill="1" applyBorder="1" applyAlignment="1">
      <alignment horizontal="center" vertical="center" wrapText="1"/>
    </xf>
    <xf numFmtId="0" fontId="58" fillId="4" borderId="33" xfId="0" applyFont="1" applyFill="1" applyBorder="1" applyAlignment="1">
      <alignment vertical="center" shrinkToFit="1"/>
    </xf>
    <xf numFmtId="0" fontId="58" fillId="4" borderId="18" xfId="0" applyFont="1" applyFill="1" applyBorder="1" applyAlignment="1">
      <alignment vertical="center" shrinkToFit="1"/>
    </xf>
    <xf numFmtId="0" fontId="58" fillId="4" borderId="66" xfId="0" applyFont="1" applyFill="1" applyBorder="1" applyAlignment="1">
      <alignment vertical="center" shrinkToFit="1"/>
    </xf>
    <xf numFmtId="0" fontId="58" fillId="4" borderId="59" xfId="0" applyFont="1" applyFill="1" applyBorder="1" applyAlignment="1">
      <alignment vertical="center" shrinkToFit="1"/>
    </xf>
  </cellXfs>
  <cellStyles count="461">
    <cellStyle name="20% - 輔色1 10" xfId="14"/>
    <cellStyle name="20% - 輔色1 11" xfId="15"/>
    <cellStyle name="20% - 輔色1 2" xfId="16"/>
    <cellStyle name="20% - 輔色1 3" xfId="17"/>
    <cellStyle name="20% - 輔色1 4" xfId="18"/>
    <cellStyle name="20% - 輔色1 5" xfId="19"/>
    <cellStyle name="20% - 輔色1 6" xfId="20"/>
    <cellStyle name="20% - 輔色1 7" xfId="21"/>
    <cellStyle name="20% - 輔色1 8" xfId="22"/>
    <cellStyle name="20% - 輔色1 9" xfId="23"/>
    <cellStyle name="20% - 輔色2 10" xfId="24"/>
    <cellStyle name="20% - 輔色2 11" xfId="25"/>
    <cellStyle name="20% - 輔色2 2" xfId="26"/>
    <cellStyle name="20% - 輔色2 3" xfId="27"/>
    <cellStyle name="20% - 輔色2 4" xfId="28"/>
    <cellStyle name="20% - 輔色2 5" xfId="29"/>
    <cellStyle name="20% - 輔色2 6" xfId="30"/>
    <cellStyle name="20% - 輔色2 7" xfId="31"/>
    <cellStyle name="20% - 輔色2 8" xfId="32"/>
    <cellStyle name="20% - 輔色2 9" xfId="33"/>
    <cellStyle name="20% - 輔色3 10" xfId="34"/>
    <cellStyle name="20% - 輔色3 11" xfId="35"/>
    <cellStyle name="20% - 輔色3 2" xfId="36"/>
    <cellStyle name="20% - 輔色3 3" xfId="37"/>
    <cellStyle name="20% - 輔色3 4" xfId="38"/>
    <cellStyle name="20% - 輔色3 5" xfId="39"/>
    <cellStyle name="20% - 輔色3 6" xfId="40"/>
    <cellStyle name="20% - 輔色3 7" xfId="41"/>
    <cellStyle name="20% - 輔色3 8" xfId="42"/>
    <cellStyle name="20% - 輔色3 9" xfId="43"/>
    <cellStyle name="20% - 輔色4 10" xfId="44"/>
    <cellStyle name="20% - 輔色4 11" xfId="45"/>
    <cellStyle name="20% - 輔色4 2" xfId="46"/>
    <cellStyle name="20% - 輔色4 3" xfId="47"/>
    <cellStyle name="20% - 輔色4 4" xfId="48"/>
    <cellStyle name="20% - 輔色4 5" xfId="49"/>
    <cellStyle name="20% - 輔色4 6" xfId="50"/>
    <cellStyle name="20% - 輔色4 7" xfId="51"/>
    <cellStyle name="20% - 輔色4 8" xfId="52"/>
    <cellStyle name="20% - 輔色4 9" xfId="53"/>
    <cellStyle name="20% - 輔色5 10" xfId="54"/>
    <cellStyle name="20% - 輔色5 11" xfId="55"/>
    <cellStyle name="20% - 輔色5 2" xfId="56"/>
    <cellStyle name="20% - 輔色5 3" xfId="57"/>
    <cellStyle name="20% - 輔色5 4" xfId="58"/>
    <cellStyle name="20% - 輔色5 5" xfId="59"/>
    <cellStyle name="20% - 輔色5 6" xfId="60"/>
    <cellStyle name="20% - 輔色5 7" xfId="61"/>
    <cellStyle name="20% - 輔色5 8" xfId="62"/>
    <cellStyle name="20% - 輔色5 9" xfId="63"/>
    <cellStyle name="20% - 輔色6 10" xfId="64"/>
    <cellStyle name="20% - 輔色6 11" xfId="65"/>
    <cellStyle name="20% - 輔色6 2" xfId="66"/>
    <cellStyle name="20% - 輔色6 3" xfId="67"/>
    <cellStyle name="20% - 輔色6 4" xfId="68"/>
    <cellStyle name="20% - 輔色6 5" xfId="69"/>
    <cellStyle name="20% - 輔色6 6" xfId="70"/>
    <cellStyle name="20% - 輔色6 7" xfId="71"/>
    <cellStyle name="20% - 輔色6 8" xfId="72"/>
    <cellStyle name="20% - 輔色6 9" xfId="73"/>
    <cellStyle name="40% - 輔色1 10" xfId="74"/>
    <cellStyle name="40% - 輔色1 11" xfId="75"/>
    <cellStyle name="40% - 輔色1 2" xfId="76"/>
    <cellStyle name="40% - 輔色1 3" xfId="77"/>
    <cellStyle name="40% - 輔色1 4" xfId="78"/>
    <cellStyle name="40% - 輔色1 5" xfId="79"/>
    <cellStyle name="40% - 輔色1 6" xfId="80"/>
    <cellStyle name="40% - 輔色1 7" xfId="81"/>
    <cellStyle name="40% - 輔色1 8" xfId="82"/>
    <cellStyle name="40% - 輔色1 9" xfId="83"/>
    <cellStyle name="40% - 輔色2 10" xfId="84"/>
    <cellStyle name="40% - 輔色2 11" xfId="85"/>
    <cellStyle name="40% - 輔色2 2" xfId="86"/>
    <cellStyle name="40% - 輔色2 3" xfId="87"/>
    <cellStyle name="40% - 輔色2 4" xfId="88"/>
    <cellStyle name="40% - 輔色2 5" xfId="89"/>
    <cellStyle name="40% - 輔色2 6" xfId="90"/>
    <cellStyle name="40% - 輔色2 7" xfId="91"/>
    <cellStyle name="40% - 輔色2 8" xfId="92"/>
    <cellStyle name="40% - 輔色2 9" xfId="93"/>
    <cellStyle name="40% - 輔色3 10" xfId="94"/>
    <cellStyle name="40% - 輔色3 11" xfId="95"/>
    <cellStyle name="40% - 輔色3 2" xfId="96"/>
    <cellStyle name="40% - 輔色3 3" xfId="97"/>
    <cellStyle name="40% - 輔色3 4" xfId="98"/>
    <cellStyle name="40% - 輔色3 5" xfId="99"/>
    <cellStyle name="40% - 輔色3 6" xfId="100"/>
    <cellStyle name="40% - 輔色3 7" xfId="101"/>
    <cellStyle name="40% - 輔色3 8" xfId="102"/>
    <cellStyle name="40% - 輔色3 9" xfId="103"/>
    <cellStyle name="40% - 輔色4 10" xfId="104"/>
    <cellStyle name="40% - 輔色4 11" xfId="105"/>
    <cellStyle name="40% - 輔色4 2" xfId="106"/>
    <cellStyle name="40% - 輔色4 3" xfId="107"/>
    <cellStyle name="40% - 輔色4 4" xfId="108"/>
    <cellStyle name="40% - 輔色4 5" xfId="109"/>
    <cellStyle name="40% - 輔色4 6" xfId="110"/>
    <cellStyle name="40% - 輔色4 7" xfId="111"/>
    <cellStyle name="40% - 輔色4 8" xfId="112"/>
    <cellStyle name="40% - 輔色4 9" xfId="113"/>
    <cellStyle name="40% - 輔色5 10" xfId="114"/>
    <cellStyle name="40% - 輔色5 11" xfId="115"/>
    <cellStyle name="40% - 輔色5 2" xfId="116"/>
    <cellStyle name="40% - 輔色5 3" xfId="117"/>
    <cellStyle name="40% - 輔色5 4" xfId="118"/>
    <cellStyle name="40% - 輔色5 5" xfId="119"/>
    <cellStyle name="40% - 輔色5 6" xfId="120"/>
    <cellStyle name="40% - 輔色5 7" xfId="121"/>
    <cellStyle name="40% - 輔色5 8" xfId="122"/>
    <cellStyle name="40% - 輔色5 9" xfId="123"/>
    <cellStyle name="40% - 輔色6 10" xfId="124"/>
    <cellStyle name="40% - 輔色6 11" xfId="125"/>
    <cellStyle name="40% - 輔色6 2" xfId="126"/>
    <cellStyle name="40% - 輔色6 3" xfId="127"/>
    <cellStyle name="40% - 輔色6 4" xfId="128"/>
    <cellStyle name="40% - 輔色6 5" xfId="129"/>
    <cellStyle name="40% - 輔色6 6" xfId="130"/>
    <cellStyle name="40% - 輔色6 7" xfId="131"/>
    <cellStyle name="40% - 輔色6 8" xfId="132"/>
    <cellStyle name="40% - 輔色6 9" xfId="133"/>
    <cellStyle name="60% - 輔色1 10" xfId="134"/>
    <cellStyle name="60% - 輔色1 11" xfId="135"/>
    <cellStyle name="60% - 輔色1 2" xfId="136"/>
    <cellStyle name="60% - 輔色1 3" xfId="137"/>
    <cellStyle name="60% - 輔色1 4" xfId="138"/>
    <cellStyle name="60% - 輔色1 5" xfId="139"/>
    <cellStyle name="60% - 輔色1 6" xfId="140"/>
    <cellStyle name="60% - 輔色1 7" xfId="141"/>
    <cellStyle name="60% - 輔色1 8" xfId="142"/>
    <cellStyle name="60% - 輔色1 9" xfId="143"/>
    <cellStyle name="60% - 輔色2 10" xfId="144"/>
    <cellStyle name="60% - 輔色2 11" xfId="145"/>
    <cellStyle name="60% - 輔色2 2" xfId="146"/>
    <cellStyle name="60% - 輔色2 3" xfId="147"/>
    <cellStyle name="60% - 輔色2 4" xfId="148"/>
    <cellStyle name="60% - 輔色2 5" xfId="149"/>
    <cellStyle name="60% - 輔色2 6" xfId="150"/>
    <cellStyle name="60% - 輔色2 7" xfId="151"/>
    <cellStyle name="60% - 輔色2 8" xfId="152"/>
    <cellStyle name="60% - 輔色2 9" xfId="153"/>
    <cellStyle name="60% - 輔色3 10" xfId="154"/>
    <cellStyle name="60% - 輔色3 11" xfId="155"/>
    <cellStyle name="60% - 輔色3 2" xfId="156"/>
    <cellStyle name="60% - 輔色3 3" xfId="157"/>
    <cellStyle name="60% - 輔色3 4" xfId="158"/>
    <cellStyle name="60% - 輔色3 5" xfId="159"/>
    <cellStyle name="60% - 輔色3 6" xfId="160"/>
    <cellStyle name="60% - 輔色3 7" xfId="161"/>
    <cellStyle name="60% - 輔色3 8" xfId="162"/>
    <cellStyle name="60% - 輔色3 9" xfId="163"/>
    <cellStyle name="60% - 輔色4 10" xfId="164"/>
    <cellStyle name="60% - 輔色4 11" xfId="165"/>
    <cellStyle name="60% - 輔色4 2" xfId="166"/>
    <cellStyle name="60% - 輔色4 3" xfId="167"/>
    <cellStyle name="60% - 輔色4 4" xfId="168"/>
    <cellStyle name="60% - 輔色4 5" xfId="169"/>
    <cellStyle name="60% - 輔色4 6" xfId="170"/>
    <cellStyle name="60% - 輔色4 7" xfId="171"/>
    <cellStyle name="60% - 輔色4 8" xfId="172"/>
    <cellStyle name="60% - 輔色4 9" xfId="173"/>
    <cellStyle name="60% - 輔色5 10" xfId="174"/>
    <cellStyle name="60% - 輔色5 11" xfId="175"/>
    <cellStyle name="60% - 輔色5 2" xfId="176"/>
    <cellStyle name="60% - 輔色5 3" xfId="177"/>
    <cellStyle name="60% - 輔色5 4" xfId="178"/>
    <cellStyle name="60% - 輔色5 5" xfId="179"/>
    <cellStyle name="60% - 輔色5 6" xfId="180"/>
    <cellStyle name="60% - 輔色5 7" xfId="181"/>
    <cellStyle name="60% - 輔色5 8" xfId="182"/>
    <cellStyle name="60% - 輔色5 9" xfId="183"/>
    <cellStyle name="60% - 輔色6 10" xfId="184"/>
    <cellStyle name="60% - 輔色6 11" xfId="185"/>
    <cellStyle name="60% - 輔色6 2" xfId="186"/>
    <cellStyle name="60% - 輔色6 3" xfId="187"/>
    <cellStyle name="60% - 輔色6 4" xfId="188"/>
    <cellStyle name="60% - 輔色6 5" xfId="189"/>
    <cellStyle name="60% - 輔色6 6" xfId="190"/>
    <cellStyle name="60% - 輔色6 7" xfId="191"/>
    <cellStyle name="60% - 輔色6 8" xfId="192"/>
    <cellStyle name="60% - 輔色6 9" xfId="193"/>
    <cellStyle name="Euro" xfId="194"/>
    <cellStyle name="Excel Built-in Normal" xfId="11"/>
    <cellStyle name="一般" xfId="0" builtinId="0"/>
    <cellStyle name="一般 10" xfId="195"/>
    <cellStyle name="一般 11" xfId="196"/>
    <cellStyle name="一般 15" xfId="197"/>
    <cellStyle name="一般 2" xfId="1"/>
    <cellStyle name="一般 2 10" xfId="198"/>
    <cellStyle name="一般 2 11" xfId="199"/>
    <cellStyle name="一般 2 12" xfId="200"/>
    <cellStyle name="一般 2 13" xfId="201"/>
    <cellStyle name="一般 2 14" xfId="202"/>
    <cellStyle name="一般 2 15" xfId="203"/>
    <cellStyle name="一般 2 2" xfId="2"/>
    <cellStyle name="一般 2 2 10" xfId="204"/>
    <cellStyle name="一般 2 2 11" xfId="205"/>
    <cellStyle name="一般 2 2 12" xfId="206"/>
    <cellStyle name="一般 2 2 2" xfId="207"/>
    <cellStyle name="一般 2 2 3" xfId="208"/>
    <cellStyle name="一般 2 2 4" xfId="209"/>
    <cellStyle name="一般 2 2 5" xfId="210"/>
    <cellStyle name="一般 2 2 6" xfId="211"/>
    <cellStyle name="一般 2 2 7" xfId="212"/>
    <cellStyle name="一般 2 2 8" xfId="213"/>
    <cellStyle name="一般 2 2 9" xfId="214"/>
    <cellStyle name="一般 2 2_100年9月菜量" xfId="215"/>
    <cellStyle name="一般 2 3" xfId="3"/>
    <cellStyle name="一般 2 4" xfId="4"/>
    <cellStyle name="一般 2 5" xfId="5"/>
    <cellStyle name="一般 2 6" xfId="216"/>
    <cellStyle name="一般 2 7" xfId="217"/>
    <cellStyle name="一般 2 8" xfId="218"/>
    <cellStyle name="一般 2 9" xfId="219"/>
    <cellStyle name="一般 3" xfId="12"/>
    <cellStyle name="一般 3 2" xfId="6"/>
    <cellStyle name="一般 3 3" xfId="220"/>
    <cellStyle name="一般 3 4" xfId="221"/>
    <cellStyle name="一般 3_101年2月菜量" xfId="7"/>
    <cellStyle name="一般 4" xfId="8"/>
    <cellStyle name="一般 5" xfId="13"/>
    <cellStyle name="一般 6" xfId="222"/>
    <cellStyle name="一般 7" xfId="9"/>
    <cellStyle name="一般 8" xfId="223"/>
    <cellStyle name="中等 10" xfId="224"/>
    <cellStyle name="中等 11" xfId="225"/>
    <cellStyle name="中等 2" xfId="226"/>
    <cellStyle name="中等 3" xfId="227"/>
    <cellStyle name="中等 4" xfId="228"/>
    <cellStyle name="中等 5" xfId="229"/>
    <cellStyle name="中等 6" xfId="230"/>
    <cellStyle name="中等 7" xfId="231"/>
    <cellStyle name="中等 8" xfId="232"/>
    <cellStyle name="中等 9" xfId="233"/>
    <cellStyle name="合計 10" xfId="234"/>
    <cellStyle name="合計 11" xfId="235"/>
    <cellStyle name="合計 2" xfId="236"/>
    <cellStyle name="合計 3" xfId="237"/>
    <cellStyle name="合計 4" xfId="238"/>
    <cellStyle name="合計 5" xfId="239"/>
    <cellStyle name="合計 6" xfId="240"/>
    <cellStyle name="合計 7" xfId="241"/>
    <cellStyle name="合計 8" xfId="242"/>
    <cellStyle name="合計 9" xfId="243"/>
    <cellStyle name="好 10" xfId="244"/>
    <cellStyle name="好 11" xfId="245"/>
    <cellStyle name="好 2" xfId="246"/>
    <cellStyle name="好 3" xfId="247"/>
    <cellStyle name="好 4" xfId="248"/>
    <cellStyle name="好 5" xfId="249"/>
    <cellStyle name="好 6" xfId="250"/>
    <cellStyle name="好 7" xfId="251"/>
    <cellStyle name="好 8" xfId="252"/>
    <cellStyle name="好 9" xfId="253"/>
    <cellStyle name="好_100年9月菜量" xfId="254"/>
    <cellStyle name="好_國小" xfId="255"/>
    <cellStyle name="好_國高" xfId="256"/>
    <cellStyle name="百分比 2" xfId="10"/>
    <cellStyle name="百分比 3" xfId="257"/>
    <cellStyle name="計算方式 10" xfId="258"/>
    <cellStyle name="計算方式 11" xfId="259"/>
    <cellStyle name="計算方式 2" xfId="260"/>
    <cellStyle name="計算方式 3" xfId="261"/>
    <cellStyle name="計算方式 4" xfId="262"/>
    <cellStyle name="計算方式 5" xfId="263"/>
    <cellStyle name="計算方式 6" xfId="264"/>
    <cellStyle name="計算方式 7" xfId="265"/>
    <cellStyle name="計算方式 8" xfId="266"/>
    <cellStyle name="計算方式 9" xfId="267"/>
    <cellStyle name="連結的儲存格 10" xfId="268"/>
    <cellStyle name="連結的儲存格 11" xfId="269"/>
    <cellStyle name="連結的儲存格 2" xfId="270"/>
    <cellStyle name="連結的儲存格 3" xfId="271"/>
    <cellStyle name="連結的儲存格 4" xfId="272"/>
    <cellStyle name="連結的儲存格 5" xfId="273"/>
    <cellStyle name="連結的儲存格 6" xfId="274"/>
    <cellStyle name="連結的儲存格 7" xfId="275"/>
    <cellStyle name="連結的儲存格 8" xfId="276"/>
    <cellStyle name="連結的儲存格 9" xfId="277"/>
    <cellStyle name="備註 10" xfId="278"/>
    <cellStyle name="備註 11" xfId="279"/>
    <cellStyle name="備註 2" xfId="280"/>
    <cellStyle name="備註 3" xfId="281"/>
    <cellStyle name="備註 4" xfId="282"/>
    <cellStyle name="備註 5" xfId="283"/>
    <cellStyle name="備註 6" xfId="284"/>
    <cellStyle name="備註 7" xfId="285"/>
    <cellStyle name="備註 8" xfId="286"/>
    <cellStyle name="備註 9" xfId="287"/>
    <cellStyle name="說明文字 10" xfId="288"/>
    <cellStyle name="說明文字 11" xfId="289"/>
    <cellStyle name="說明文字 2" xfId="290"/>
    <cellStyle name="說明文字 3" xfId="291"/>
    <cellStyle name="說明文字 4" xfId="292"/>
    <cellStyle name="說明文字 5" xfId="293"/>
    <cellStyle name="說明文字 6" xfId="294"/>
    <cellStyle name="說明文字 7" xfId="295"/>
    <cellStyle name="說明文字 8" xfId="296"/>
    <cellStyle name="說明文字 9" xfId="297"/>
    <cellStyle name="輔色1 10" xfId="298"/>
    <cellStyle name="輔色1 11" xfId="299"/>
    <cellStyle name="輔色1 2" xfId="300"/>
    <cellStyle name="輔色1 3" xfId="301"/>
    <cellStyle name="輔色1 4" xfId="302"/>
    <cellStyle name="輔色1 5" xfId="303"/>
    <cellStyle name="輔色1 6" xfId="304"/>
    <cellStyle name="輔色1 7" xfId="305"/>
    <cellStyle name="輔色1 8" xfId="306"/>
    <cellStyle name="輔色1 9" xfId="307"/>
    <cellStyle name="輔色2 10" xfId="308"/>
    <cellStyle name="輔色2 11" xfId="309"/>
    <cellStyle name="輔色2 2" xfId="310"/>
    <cellStyle name="輔色2 3" xfId="311"/>
    <cellStyle name="輔色2 4" xfId="312"/>
    <cellStyle name="輔色2 5" xfId="313"/>
    <cellStyle name="輔色2 6" xfId="314"/>
    <cellStyle name="輔色2 7" xfId="315"/>
    <cellStyle name="輔色2 8" xfId="316"/>
    <cellStyle name="輔色2 9" xfId="317"/>
    <cellStyle name="輔色3 10" xfId="318"/>
    <cellStyle name="輔色3 11" xfId="319"/>
    <cellStyle name="輔色3 2" xfId="320"/>
    <cellStyle name="輔色3 3" xfId="321"/>
    <cellStyle name="輔色3 4" xfId="322"/>
    <cellStyle name="輔色3 5" xfId="323"/>
    <cellStyle name="輔色3 6" xfId="324"/>
    <cellStyle name="輔色3 7" xfId="325"/>
    <cellStyle name="輔色3 8" xfId="326"/>
    <cellStyle name="輔色3 9" xfId="327"/>
    <cellStyle name="輔色4 10" xfId="328"/>
    <cellStyle name="輔色4 11" xfId="329"/>
    <cellStyle name="輔色4 2" xfId="330"/>
    <cellStyle name="輔色4 3" xfId="331"/>
    <cellStyle name="輔色4 4" xfId="332"/>
    <cellStyle name="輔色4 5" xfId="333"/>
    <cellStyle name="輔色4 6" xfId="334"/>
    <cellStyle name="輔色4 7" xfId="335"/>
    <cellStyle name="輔色4 8" xfId="336"/>
    <cellStyle name="輔色4 9" xfId="337"/>
    <cellStyle name="輔色5 10" xfId="338"/>
    <cellStyle name="輔色5 11" xfId="339"/>
    <cellStyle name="輔色5 2" xfId="340"/>
    <cellStyle name="輔色5 3" xfId="341"/>
    <cellStyle name="輔色5 4" xfId="342"/>
    <cellStyle name="輔色5 5" xfId="343"/>
    <cellStyle name="輔色5 6" xfId="344"/>
    <cellStyle name="輔色5 7" xfId="345"/>
    <cellStyle name="輔色5 8" xfId="346"/>
    <cellStyle name="輔色5 9" xfId="347"/>
    <cellStyle name="輔色6 10" xfId="348"/>
    <cellStyle name="輔色6 11" xfId="349"/>
    <cellStyle name="輔色6 2" xfId="350"/>
    <cellStyle name="輔色6 3" xfId="351"/>
    <cellStyle name="輔色6 4" xfId="352"/>
    <cellStyle name="輔色6 5" xfId="353"/>
    <cellStyle name="輔色6 6" xfId="354"/>
    <cellStyle name="輔色6 7" xfId="355"/>
    <cellStyle name="輔色6 8" xfId="356"/>
    <cellStyle name="輔色6 9" xfId="357"/>
    <cellStyle name="標題 1 10" xfId="358"/>
    <cellStyle name="標題 1 11" xfId="359"/>
    <cellStyle name="標題 1 2" xfId="360"/>
    <cellStyle name="標題 1 3" xfId="361"/>
    <cellStyle name="標題 1 4" xfId="362"/>
    <cellStyle name="標題 1 5" xfId="363"/>
    <cellStyle name="標題 1 6" xfId="364"/>
    <cellStyle name="標題 1 7" xfId="365"/>
    <cellStyle name="標題 1 8" xfId="366"/>
    <cellStyle name="標題 1 9" xfId="367"/>
    <cellStyle name="標題 10" xfId="368"/>
    <cellStyle name="標題 11" xfId="369"/>
    <cellStyle name="標題 12" xfId="370"/>
    <cellStyle name="標題 13" xfId="371"/>
    <cellStyle name="標題 14" xfId="372"/>
    <cellStyle name="標題 2 10" xfId="373"/>
    <cellStyle name="標題 2 11" xfId="374"/>
    <cellStyle name="標題 2 2" xfId="375"/>
    <cellStyle name="標題 2 3" xfId="376"/>
    <cellStyle name="標題 2 4" xfId="377"/>
    <cellStyle name="標題 2 5" xfId="378"/>
    <cellStyle name="標題 2 6" xfId="379"/>
    <cellStyle name="標題 2 7" xfId="380"/>
    <cellStyle name="標題 2 8" xfId="381"/>
    <cellStyle name="標題 2 9" xfId="382"/>
    <cellStyle name="標題 3 10" xfId="383"/>
    <cellStyle name="標題 3 11" xfId="384"/>
    <cellStyle name="標題 3 2" xfId="385"/>
    <cellStyle name="標題 3 3" xfId="386"/>
    <cellStyle name="標題 3 4" xfId="387"/>
    <cellStyle name="標題 3 5" xfId="388"/>
    <cellStyle name="標題 3 6" xfId="389"/>
    <cellStyle name="標題 3 7" xfId="390"/>
    <cellStyle name="標題 3 8" xfId="391"/>
    <cellStyle name="標題 3 9" xfId="392"/>
    <cellStyle name="標題 4 10" xfId="393"/>
    <cellStyle name="標題 4 11" xfId="394"/>
    <cellStyle name="標題 4 2" xfId="395"/>
    <cellStyle name="標題 4 3" xfId="396"/>
    <cellStyle name="標題 4 4" xfId="397"/>
    <cellStyle name="標題 4 5" xfId="398"/>
    <cellStyle name="標題 4 6" xfId="399"/>
    <cellStyle name="標題 4 7" xfId="400"/>
    <cellStyle name="標題 4 8" xfId="401"/>
    <cellStyle name="標題 4 9" xfId="402"/>
    <cellStyle name="標題 5" xfId="403"/>
    <cellStyle name="標題 6" xfId="404"/>
    <cellStyle name="標題 7" xfId="405"/>
    <cellStyle name="標題 8" xfId="406"/>
    <cellStyle name="標題 9" xfId="407"/>
    <cellStyle name="輸入 10" xfId="408"/>
    <cellStyle name="輸入 11" xfId="409"/>
    <cellStyle name="輸入 2" xfId="410"/>
    <cellStyle name="輸入 3" xfId="411"/>
    <cellStyle name="輸入 4" xfId="412"/>
    <cellStyle name="輸入 5" xfId="413"/>
    <cellStyle name="輸入 6" xfId="414"/>
    <cellStyle name="輸入 7" xfId="415"/>
    <cellStyle name="輸入 8" xfId="416"/>
    <cellStyle name="輸入 9" xfId="417"/>
    <cellStyle name="輸出 10" xfId="418"/>
    <cellStyle name="輸出 11" xfId="419"/>
    <cellStyle name="輸出 2" xfId="420"/>
    <cellStyle name="輸出 3" xfId="421"/>
    <cellStyle name="輸出 4" xfId="422"/>
    <cellStyle name="輸出 5" xfId="423"/>
    <cellStyle name="輸出 6" xfId="424"/>
    <cellStyle name="輸出 7" xfId="425"/>
    <cellStyle name="輸出 8" xfId="426"/>
    <cellStyle name="輸出 9" xfId="427"/>
    <cellStyle name="檢查儲存格 10" xfId="428"/>
    <cellStyle name="檢查儲存格 11" xfId="429"/>
    <cellStyle name="檢查儲存格 2" xfId="430"/>
    <cellStyle name="檢查儲存格 3" xfId="431"/>
    <cellStyle name="檢查儲存格 4" xfId="432"/>
    <cellStyle name="檢查儲存格 5" xfId="433"/>
    <cellStyle name="檢查儲存格 6" xfId="434"/>
    <cellStyle name="檢查儲存格 7" xfId="435"/>
    <cellStyle name="檢查儲存格 8" xfId="436"/>
    <cellStyle name="檢查儲存格 9" xfId="437"/>
    <cellStyle name="壞 10" xfId="438"/>
    <cellStyle name="壞 11" xfId="439"/>
    <cellStyle name="壞 2" xfId="440"/>
    <cellStyle name="壞 3" xfId="441"/>
    <cellStyle name="壞 4" xfId="442"/>
    <cellStyle name="壞 5" xfId="443"/>
    <cellStyle name="壞 6" xfId="444"/>
    <cellStyle name="壞 7" xfId="445"/>
    <cellStyle name="壞 8" xfId="446"/>
    <cellStyle name="壞 9" xfId="447"/>
    <cellStyle name="壞_100年9月菜量" xfId="448"/>
    <cellStyle name="壞_國小" xfId="449"/>
    <cellStyle name="壞_國高" xfId="450"/>
    <cellStyle name="警告文字 10" xfId="451"/>
    <cellStyle name="警告文字 11" xfId="452"/>
    <cellStyle name="警告文字 2" xfId="453"/>
    <cellStyle name="警告文字 3" xfId="454"/>
    <cellStyle name="警告文字 4" xfId="455"/>
    <cellStyle name="警告文字 5" xfId="456"/>
    <cellStyle name="警告文字 6" xfId="457"/>
    <cellStyle name="警告文字 7" xfId="458"/>
    <cellStyle name="警告文字 8" xfId="459"/>
    <cellStyle name="警告文字 9" xfId="46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10J/&#26700;&#38754;/102-03-19/MyData/&#29151;&#39178;&#24107;0317/&#31243;&#24335;/&#29151;&#39178;&#24107;&#31243;&#24335;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設計"/>
      <sheetName val="體重"/>
    </sheetNames>
    <sheetDataSet>
      <sheetData sheetId="0">
        <row r="4">
          <cell r="C4">
            <v>0</v>
          </cell>
          <cell r="D4">
            <v>0</v>
          </cell>
          <cell r="E4">
            <v>0</v>
          </cell>
        </row>
        <row r="8">
          <cell r="C8" t="str">
            <v/>
          </cell>
          <cell r="D8" t="str">
            <v/>
          </cell>
          <cell r="E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</row>
        <row r="10">
          <cell r="C10" t="str">
            <v/>
          </cell>
          <cell r="E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</row>
        <row r="13">
          <cell r="C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 t="str">
            <v/>
          </cell>
        </row>
      </sheetData>
      <sheetData sheetId="1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鳳舞九天">
  <a:themeElements>
    <a:clrScheme name="鳳舞九天">
      <a:dk1>
        <a:sysClr val="windowText" lastClr="000000"/>
      </a:dk1>
      <a:lt1>
        <a:sysClr val="window" lastClr="FFFFFF"/>
      </a:lt1>
      <a:dk2>
        <a:srgbClr val="004646"/>
      </a:dk2>
      <a:lt2>
        <a:srgbClr val="E1F0FF"/>
      </a:lt2>
      <a:accent1>
        <a:srgbClr val="50742F"/>
      </a:accent1>
      <a:accent2>
        <a:srgbClr val="268868"/>
      </a:accent2>
      <a:accent3>
        <a:srgbClr val="33BD56"/>
      </a:accent3>
      <a:accent4>
        <a:srgbClr val="4BC5B9"/>
      </a:accent4>
      <a:accent5>
        <a:srgbClr val="3163CA"/>
      </a:accent5>
      <a:accent6>
        <a:srgbClr val="4B14AA"/>
      </a:accent6>
      <a:hlink>
        <a:srgbClr val="D9BE02"/>
      </a:hlink>
      <a:folHlink>
        <a:srgbClr val="F900F9"/>
      </a:folHlink>
    </a:clrScheme>
    <a:fontScheme name="行雲流水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华文行楷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alibri"/>
        <a:ea typeface=""/>
        <a:cs typeface=""/>
        <a:font script="Jpan" typeface="ＭＳ Ｐ明朝"/>
        <a:font script="Hang" typeface="HY견명조"/>
        <a:font script="Hans" typeface="华文行楷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都會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hueMod val="100000"/>
            <a:satMod val="100000"/>
          </a:schemeClr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tint val="100000"/>
                <a:shade val="70000"/>
                <a:hueMod val="100000"/>
                <a:satMod val="100000"/>
              </a:schemeClr>
              <a:schemeClr val="phClr">
                <a:tint val="90000"/>
                <a:shade val="100000"/>
                <a:hueMod val="100000"/>
                <a:satMod val="100000"/>
              </a:schemeClr>
            </a:duotone>
          </a:blip>
          <a:tile tx="0" ty="0" sx="50000" sy="50000" flip="x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45"/>
  <sheetViews>
    <sheetView view="pageBreakPreview" topLeftCell="A20" zoomScale="85" zoomScaleNormal="70" zoomScaleSheetLayoutView="85" workbookViewId="0">
      <selection activeCell="A2" sqref="A2"/>
    </sheetView>
  </sheetViews>
  <sheetFormatPr defaultColWidth="8.75" defaultRowHeight="30.2" customHeight="1" x14ac:dyDescent="0.25"/>
  <cols>
    <col min="1" max="1" width="11.25" style="598" customWidth="1"/>
    <col min="2" max="2" width="8.875" style="596" bestFit="1" customWidth="1"/>
    <col min="3" max="3" width="11.25" style="574" customWidth="1"/>
    <col min="4" max="6" width="25.625" style="574" customWidth="1"/>
    <col min="7" max="7" width="20.75" style="574" customWidth="1"/>
    <col min="8" max="8" width="13.75" style="597" customWidth="1"/>
    <col min="9" max="11" width="9" style="573" customWidth="1"/>
    <col min="12" max="12" width="15.625" style="574" customWidth="1"/>
    <col min="13" max="13" width="8.75" style="574"/>
    <col min="14" max="15" width="15.625" style="574" customWidth="1"/>
    <col min="16" max="16" width="8.75" style="574"/>
    <col min="17" max="17" width="15.625" style="574" customWidth="1"/>
    <col min="18" max="16384" width="8.75" style="574"/>
  </cols>
  <sheetData>
    <row r="1" spans="1:11" s="568" customFormat="1" ht="30.2" customHeight="1" x14ac:dyDescent="0.25">
      <c r="A1" s="717" t="s">
        <v>787</v>
      </c>
      <c r="B1" s="717"/>
      <c r="C1" s="717"/>
      <c r="D1" s="717"/>
      <c r="E1" s="717"/>
      <c r="F1" s="717"/>
      <c r="G1" s="717"/>
      <c r="H1" s="717"/>
      <c r="I1" s="567"/>
    </row>
    <row r="2" spans="1:11" ht="21" x14ac:dyDescent="0.25">
      <c r="A2" s="569" t="s">
        <v>96</v>
      </c>
      <c r="B2" s="570" t="s">
        <v>2</v>
      </c>
      <c r="C2" s="571" t="s">
        <v>97</v>
      </c>
      <c r="D2" s="571" t="s">
        <v>3</v>
      </c>
      <c r="E2" s="571" t="s">
        <v>98</v>
      </c>
      <c r="F2" s="571" t="s">
        <v>99</v>
      </c>
      <c r="G2" s="571" t="s">
        <v>4</v>
      </c>
      <c r="H2" s="572" t="s">
        <v>5</v>
      </c>
    </row>
    <row r="3" spans="1:11" ht="30.2" customHeight="1" x14ac:dyDescent="0.25">
      <c r="A3" s="575">
        <v>44074</v>
      </c>
      <c r="B3" s="576">
        <f t="shared" ref="B3:B26" si="0">A3</f>
        <v>44074</v>
      </c>
      <c r="C3" s="514" t="s">
        <v>458</v>
      </c>
      <c r="D3" s="577" t="s">
        <v>459</v>
      </c>
      <c r="E3" s="578" t="s">
        <v>460</v>
      </c>
      <c r="F3" s="578" t="s">
        <v>461</v>
      </c>
      <c r="G3" s="578" t="s">
        <v>462</v>
      </c>
      <c r="H3" s="514"/>
      <c r="I3" s="574"/>
      <c r="J3" s="574"/>
      <c r="K3" s="574"/>
    </row>
    <row r="4" spans="1:11" ht="30.2" customHeight="1" x14ac:dyDescent="0.25">
      <c r="A4" s="575">
        <f>A3+1</f>
        <v>44075</v>
      </c>
      <c r="B4" s="576">
        <f t="shared" si="0"/>
        <v>44075</v>
      </c>
      <c r="C4" s="514" t="s">
        <v>100</v>
      </c>
      <c r="D4" s="577" t="s">
        <v>463</v>
      </c>
      <c r="E4" s="578" t="s">
        <v>464</v>
      </c>
      <c r="F4" s="578" t="s">
        <v>465</v>
      </c>
      <c r="G4" s="578" t="s">
        <v>466</v>
      </c>
      <c r="H4" s="514" t="s">
        <v>91</v>
      </c>
      <c r="I4" s="574"/>
      <c r="J4" s="574"/>
      <c r="K4" s="574"/>
    </row>
    <row r="5" spans="1:11" ht="30.2" customHeight="1" x14ac:dyDescent="0.25">
      <c r="A5" s="575">
        <f t="shared" ref="A5:A7" si="1">A4+1</f>
        <v>44076</v>
      </c>
      <c r="B5" s="576">
        <f t="shared" si="0"/>
        <v>44076</v>
      </c>
      <c r="C5" s="514" t="s">
        <v>7</v>
      </c>
      <c r="D5" s="577" t="s">
        <v>467</v>
      </c>
      <c r="E5" s="578" t="s">
        <v>468</v>
      </c>
      <c r="F5" s="578" t="s">
        <v>469</v>
      </c>
      <c r="G5" s="577" t="s">
        <v>470</v>
      </c>
      <c r="H5" s="514" t="s">
        <v>91</v>
      </c>
      <c r="I5" s="574"/>
      <c r="J5" s="574"/>
      <c r="K5" s="574"/>
    </row>
    <row r="6" spans="1:11" ht="30.2" customHeight="1" x14ac:dyDescent="0.25">
      <c r="A6" s="575">
        <f t="shared" si="1"/>
        <v>44077</v>
      </c>
      <c r="B6" s="576">
        <f t="shared" si="0"/>
        <v>44077</v>
      </c>
      <c r="C6" s="514" t="s">
        <v>103</v>
      </c>
      <c r="D6" s="577" t="s">
        <v>471</v>
      </c>
      <c r="E6" s="578" t="s">
        <v>472</v>
      </c>
      <c r="F6" s="578" t="s">
        <v>473</v>
      </c>
      <c r="G6" s="578" t="s">
        <v>474</v>
      </c>
      <c r="H6" s="514"/>
      <c r="I6" s="574"/>
      <c r="J6" s="574"/>
      <c r="K6" s="574"/>
    </row>
    <row r="7" spans="1:11" ht="30.2" customHeight="1" thickBot="1" x14ac:dyDescent="0.3">
      <c r="A7" s="579">
        <f t="shared" si="1"/>
        <v>44078</v>
      </c>
      <c r="B7" s="580">
        <f t="shared" si="0"/>
        <v>44078</v>
      </c>
      <c r="C7" s="518" t="s">
        <v>475</v>
      </c>
      <c r="D7" s="581" t="s">
        <v>476</v>
      </c>
      <c r="E7" s="578" t="s">
        <v>477</v>
      </c>
      <c r="F7" s="581" t="s">
        <v>478</v>
      </c>
      <c r="G7" s="582" t="s">
        <v>479</v>
      </c>
      <c r="H7" s="518"/>
      <c r="I7" s="574"/>
      <c r="J7" s="574"/>
      <c r="K7" s="574"/>
    </row>
    <row r="8" spans="1:11" ht="30.2" customHeight="1" x14ac:dyDescent="0.25">
      <c r="A8" s="583">
        <v>44081</v>
      </c>
      <c r="B8" s="584">
        <f t="shared" si="0"/>
        <v>44081</v>
      </c>
      <c r="C8" s="522" t="s">
        <v>106</v>
      </c>
      <c r="D8" s="585" t="s">
        <v>480</v>
      </c>
      <c r="E8" s="586" t="s">
        <v>481</v>
      </c>
      <c r="F8" s="587" t="s">
        <v>482</v>
      </c>
      <c r="G8" s="585" t="s">
        <v>484</v>
      </c>
      <c r="H8" s="522"/>
      <c r="I8" s="574"/>
      <c r="J8" s="574"/>
      <c r="K8" s="574"/>
    </row>
    <row r="9" spans="1:11" ht="30.2" customHeight="1" x14ac:dyDescent="0.25">
      <c r="A9" s="575">
        <f>A8+1</f>
        <v>44082</v>
      </c>
      <c r="B9" s="576">
        <f t="shared" si="0"/>
        <v>44082</v>
      </c>
      <c r="C9" s="514" t="s">
        <v>100</v>
      </c>
      <c r="D9" s="577" t="s">
        <v>486</v>
      </c>
      <c r="E9" s="578" t="s">
        <v>487</v>
      </c>
      <c r="F9" s="578" t="s">
        <v>488</v>
      </c>
      <c r="G9" s="577" t="s">
        <v>109</v>
      </c>
      <c r="H9" s="514" t="s">
        <v>489</v>
      </c>
      <c r="I9" s="574"/>
      <c r="J9" s="574"/>
      <c r="K9" s="574"/>
    </row>
    <row r="10" spans="1:11" ht="30.2" customHeight="1" x14ac:dyDescent="0.25">
      <c r="A10" s="575">
        <f t="shared" ref="A10:A12" si="2">A9+1</f>
        <v>44083</v>
      </c>
      <c r="B10" s="576">
        <f t="shared" si="0"/>
        <v>44083</v>
      </c>
      <c r="C10" s="514" t="s">
        <v>7</v>
      </c>
      <c r="D10" s="588" t="s">
        <v>490</v>
      </c>
      <c r="E10" s="578" t="s">
        <v>491</v>
      </c>
      <c r="F10" s="578" t="s">
        <v>492</v>
      </c>
      <c r="G10" s="577" t="s">
        <v>493</v>
      </c>
      <c r="H10" s="514" t="s">
        <v>91</v>
      </c>
      <c r="I10" s="574"/>
      <c r="J10" s="574"/>
      <c r="K10" s="574"/>
    </row>
    <row r="11" spans="1:11" ht="30" customHeight="1" x14ac:dyDescent="0.25">
      <c r="A11" s="575">
        <f t="shared" si="2"/>
        <v>44084</v>
      </c>
      <c r="B11" s="576">
        <f t="shared" si="0"/>
        <v>44084</v>
      </c>
      <c r="C11" s="514" t="s">
        <v>111</v>
      </c>
      <c r="D11" s="577" t="s">
        <v>494</v>
      </c>
      <c r="E11" s="578" t="s">
        <v>495</v>
      </c>
      <c r="F11" s="578" t="s">
        <v>496</v>
      </c>
      <c r="G11" s="578" t="s">
        <v>497</v>
      </c>
      <c r="H11" s="514"/>
      <c r="I11" s="574"/>
      <c r="J11" s="574"/>
      <c r="K11" s="574"/>
    </row>
    <row r="12" spans="1:11" ht="30.2" customHeight="1" thickBot="1" x14ac:dyDescent="0.3">
      <c r="A12" s="579">
        <f t="shared" si="2"/>
        <v>44085</v>
      </c>
      <c r="B12" s="580">
        <f t="shared" si="0"/>
        <v>44085</v>
      </c>
      <c r="C12" s="518" t="s">
        <v>100</v>
      </c>
      <c r="D12" s="581" t="s">
        <v>498</v>
      </c>
      <c r="E12" s="581" t="s">
        <v>499</v>
      </c>
      <c r="F12" s="581" t="s">
        <v>473</v>
      </c>
      <c r="G12" s="581" t="s">
        <v>500</v>
      </c>
      <c r="H12" s="519"/>
      <c r="I12" s="574"/>
      <c r="J12" s="574"/>
      <c r="K12" s="574"/>
    </row>
    <row r="13" spans="1:11" ht="30.2" customHeight="1" x14ac:dyDescent="0.25">
      <c r="A13" s="583">
        <v>44088</v>
      </c>
      <c r="B13" s="584">
        <f t="shared" si="0"/>
        <v>44088</v>
      </c>
      <c r="C13" s="522" t="s">
        <v>501</v>
      </c>
      <c r="D13" s="585" t="s">
        <v>502</v>
      </c>
      <c r="E13" s="587" t="s">
        <v>503</v>
      </c>
      <c r="F13" s="587" t="s">
        <v>504</v>
      </c>
      <c r="G13" s="587" t="s">
        <v>505</v>
      </c>
      <c r="H13" s="522"/>
      <c r="I13" s="574"/>
      <c r="J13" s="574"/>
      <c r="K13" s="574"/>
    </row>
    <row r="14" spans="1:11" ht="30.2" customHeight="1" x14ac:dyDescent="0.25">
      <c r="A14" s="575">
        <f>A13+1</f>
        <v>44089</v>
      </c>
      <c r="B14" s="576">
        <f t="shared" si="0"/>
        <v>44089</v>
      </c>
      <c r="C14" s="514" t="s">
        <v>103</v>
      </c>
      <c r="D14" s="577" t="s">
        <v>506</v>
      </c>
      <c r="E14" s="578" t="s">
        <v>507</v>
      </c>
      <c r="F14" s="578" t="s">
        <v>508</v>
      </c>
      <c r="G14" s="578" t="s">
        <v>509</v>
      </c>
      <c r="H14" s="514" t="s">
        <v>783</v>
      </c>
      <c r="I14" s="574"/>
      <c r="J14" s="574"/>
      <c r="K14" s="574"/>
    </row>
    <row r="15" spans="1:11" ht="30.2" customHeight="1" x14ac:dyDescent="0.25">
      <c r="A15" s="575">
        <f t="shared" ref="A15:A17" si="3">A14+1</f>
        <v>44090</v>
      </c>
      <c r="B15" s="576">
        <f t="shared" si="0"/>
        <v>44090</v>
      </c>
      <c r="C15" s="514" t="s">
        <v>7</v>
      </c>
      <c r="D15" s="577" t="s">
        <v>510</v>
      </c>
      <c r="E15" s="578" t="s">
        <v>511</v>
      </c>
      <c r="F15" s="578" t="s">
        <v>512</v>
      </c>
      <c r="G15" s="578" t="s">
        <v>513</v>
      </c>
      <c r="H15" s="514" t="s">
        <v>91</v>
      </c>
      <c r="I15" s="574"/>
      <c r="J15" s="574"/>
      <c r="K15" s="574"/>
    </row>
    <row r="16" spans="1:11" ht="32.25" customHeight="1" x14ac:dyDescent="0.25">
      <c r="A16" s="575">
        <f t="shared" si="3"/>
        <v>44091</v>
      </c>
      <c r="B16" s="576">
        <f t="shared" si="0"/>
        <v>44091</v>
      </c>
      <c r="C16" s="514" t="s">
        <v>106</v>
      </c>
      <c r="D16" s="577" t="s">
        <v>514</v>
      </c>
      <c r="E16" s="578" t="s">
        <v>515</v>
      </c>
      <c r="F16" s="578" t="s">
        <v>516</v>
      </c>
      <c r="G16" s="578" t="s">
        <v>517</v>
      </c>
      <c r="H16" s="514"/>
      <c r="I16" s="574"/>
      <c r="J16" s="574"/>
      <c r="K16" s="574"/>
    </row>
    <row r="17" spans="1:11" ht="30.2" customHeight="1" thickBot="1" x14ac:dyDescent="0.3">
      <c r="A17" s="579">
        <f t="shared" si="3"/>
        <v>44092</v>
      </c>
      <c r="B17" s="580">
        <f t="shared" si="0"/>
        <v>44092</v>
      </c>
      <c r="C17" s="518" t="s">
        <v>115</v>
      </c>
      <c r="D17" s="581" t="s">
        <v>518</v>
      </c>
      <c r="E17" s="581" t="s">
        <v>519</v>
      </c>
      <c r="F17" s="581" t="s">
        <v>520</v>
      </c>
      <c r="G17" s="581" t="s">
        <v>320</v>
      </c>
      <c r="H17" s="518"/>
      <c r="I17" s="574"/>
      <c r="J17" s="574"/>
      <c r="K17" s="574"/>
    </row>
    <row r="18" spans="1:11" ht="30.2" customHeight="1" x14ac:dyDescent="0.25">
      <c r="A18" s="589">
        <v>44095</v>
      </c>
      <c r="B18" s="590">
        <f t="shared" si="0"/>
        <v>44095</v>
      </c>
      <c r="C18" s="526" t="s">
        <v>106</v>
      </c>
      <c r="D18" s="591" t="s">
        <v>521</v>
      </c>
      <c r="E18" s="592" t="s">
        <v>522</v>
      </c>
      <c r="F18" s="593" t="s">
        <v>523</v>
      </c>
      <c r="G18" s="593" t="s">
        <v>483</v>
      </c>
      <c r="H18" s="526"/>
      <c r="I18" s="574"/>
      <c r="J18" s="574"/>
      <c r="K18" s="574"/>
    </row>
    <row r="19" spans="1:11" ht="30.2" customHeight="1" x14ac:dyDescent="0.25">
      <c r="A19" s="575">
        <f>A18+1</f>
        <v>44096</v>
      </c>
      <c r="B19" s="576">
        <f t="shared" si="0"/>
        <v>44096</v>
      </c>
      <c r="C19" s="514" t="s">
        <v>303</v>
      </c>
      <c r="D19" s="577" t="s">
        <v>524</v>
      </c>
      <c r="E19" s="578" t="s">
        <v>525</v>
      </c>
      <c r="F19" s="578" t="s">
        <v>461</v>
      </c>
      <c r="G19" s="578" t="s">
        <v>526</v>
      </c>
      <c r="H19" s="527" t="s">
        <v>91</v>
      </c>
      <c r="I19" s="574"/>
      <c r="J19" s="574"/>
      <c r="K19" s="574"/>
    </row>
    <row r="20" spans="1:11" s="594" customFormat="1" ht="30.2" customHeight="1" x14ac:dyDescent="0.25">
      <c r="A20" s="575">
        <f t="shared" ref="A20:A22" si="4">A19+1</f>
        <v>44097</v>
      </c>
      <c r="B20" s="576">
        <f t="shared" si="0"/>
        <v>44097</v>
      </c>
      <c r="C20" s="514" t="s">
        <v>7</v>
      </c>
      <c r="D20" s="577" t="s">
        <v>527</v>
      </c>
      <c r="E20" s="578" t="s">
        <v>528</v>
      </c>
      <c r="F20" s="578" t="s">
        <v>529</v>
      </c>
      <c r="G20" s="578" t="s">
        <v>530</v>
      </c>
      <c r="H20" s="514" t="s">
        <v>91</v>
      </c>
    </row>
    <row r="21" spans="1:11" s="594" customFormat="1" ht="30.2" customHeight="1" x14ac:dyDescent="0.25">
      <c r="A21" s="575">
        <f t="shared" si="4"/>
        <v>44098</v>
      </c>
      <c r="B21" s="576">
        <f t="shared" si="0"/>
        <v>44098</v>
      </c>
      <c r="C21" s="514" t="s">
        <v>103</v>
      </c>
      <c r="D21" s="577" t="s">
        <v>531</v>
      </c>
      <c r="E21" s="578" t="s">
        <v>532</v>
      </c>
      <c r="F21" s="578" t="s">
        <v>523</v>
      </c>
      <c r="G21" s="578" t="s">
        <v>533</v>
      </c>
      <c r="H21" s="514"/>
    </row>
    <row r="22" spans="1:11" s="594" customFormat="1" ht="30.2" customHeight="1" x14ac:dyDescent="0.25">
      <c r="A22" s="575">
        <f t="shared" si="4"/>
        <v>44099</v>
      </c>
      <c r="B22" s="576">
        <f t="shared" si="0"/>
        <v>44099</v>
      </c>
      <c r="C22" s="514" t="s">
        <v>111</v>
      </c>
      <c r="D22" s="578" t="s">
        <v>485</v>
      </c>
      <c r="E22" s="578" t="s">
        <v>534</v>
      </c>
      <c r="F22" s="578" t="s">
        <v>535</v>
      </c>
      <c r="G22" s="571" t="s">
        <v>536</v>
      </c>
      <c r="H22" s="514"/>
    </row>
    <row r="23" spans="1:11" s="594" customFormat="1" ht="30.2" customHeight="1" thickBot="1" x14ac:dyDescent="0.3">
      <c r="A23" s="579">
        <v>44100</v>
      </c>
      <c r="B23" s="580">
        <f t="shared" si="0"/>
        <v>44100</v>
      </c>
      <c r="C23" s="518" t="s">
        <v>303</v>
      </c>
      <c r="D23" s="581" t="s">
        <v>537</v>
      </c>
      <c r="E23" s="581" t="s">
        <v>538</v>
      </c>
      <c r="F23" s="581" t="s">
        <v>539</v>
      </c>
      <c r="G23" s="581" t="s">
        <v>540</v>
      </c>
      <c r="H23" s="518"/>
    </row>
    <row r="24" spans="1:11" s="594" customFormat="1" ht="30.2" customHeight="1" x14ac:dyDescent="0.25">
      <c r="A24" s="589">
        <v>44102</v>
      </c>
      <c r="B24" s="590">
        <f t="shared" si="0"/>
        <v>44102</v>
      </c>
      <c r="C24" s="526" t="s">
        <v>541</v>
      </c>
      <c r="D24" s="593" t="s">
        <v>542</v>
      </c>
      <c r="E24" s="593" t="s">
        <v>543</v>
      </c>
      <c r="F24" s="593" t="s">
        <v>544</v>
      </c>
      <c r="G24" s="593" t="s">
        <v>545</v>
      </c>
      <c r="H24" s="526"/>
    </row>
    <row r="25" spans="1:11" s="594" customFormat="1" ht="30.2" customHeight="1" x14ac:dyDescent="0.25">
      <c r="A25" s="575">
        <f>A24+1</f>
        <v>44103</v>
      </c>
      <c r="B25" s="576">
        <f t="shared" si="0"/>
        <v>44103</v>
      </c>
      <c r="C25" s="514" t="s">
        <v>303</v>
      </c>
      <c r="D25" s="578" t="s">
        <v>546</v>
      </c>
      <c r="E25" s="578" t="s">
        <v>547</v>
      </c>
      <c r="F25" s="578" t="s">
        <v>548</v>
      </c>
      <c r="G25" s="578" t="s">
        <v>549</v>
      </c>
      <c r="H25" s="514" t="s">
        <v>783</v>
      </c>
    </row>
    <row r="26" spans="1:11" s="594" customFormat="1" ht="30.2" customHeight="1" x14ac:dyDescent="0.25">
      <c r="A26" s="575">
        <f t="shared" ref="A26" si="5">A25+1</f>
        <v>44104</v>
      </c>
      <c r="B26" s="576">
        <f t="shared" si="0"/>
        <v>44104</v>
      </c>
      <c r="C26" s="514" t="s">
        <v>304</v>
      </c>
      <c r="D26" s="595" t="s">
        <v>550</v>
      </c>
      <c r="E26" s="578" t="s">
        <v>551</v>
      </c>
      <c r="F26" s="578" t="s">
        <v>552</v>
      </c>
      <c r="G26" s="578" t="s">
        <v>553</v>
      </c>
      <c r="H26" s="514" t="s">
        <v>91</v>
      </c>
    </row>
    <row r="27" spans="1:11" s="27" customFormat="1" ht="33" customHeight="1" x14ac:dyDescent="0.25">
      <c r="A27" s="539" t="s">
        <v>433</v>
      </c>
      <c r="B27" s="540"/>
      <c r="C27" s="540"/>
      <c r="D27" s="543" t="s">
        <v>434</v>
      </c>
      <c r="E27" s="541" t="s">
        <v>435</v>
      </c>
      <c r="F27" s="539"/>
      <c r="G27" s="539" t="s">
        <v>436</v>
      </c>
      <c r="H27" s="542"/>
    </row>
    <row r="29" spans="1:11" ht="30.2" customHeight="1" x14ac:dyDescent="0.25">
      <c r="A29" s="574"/>
    </row>
    <row r="34" spans="1:11" ht="30.2" customHeight="1" x14ac:dyDescent="0.25">
      <c r="A34" s="574"/>
      <c r="B34" s="574"/>
      <c r="H34" s="574"/>
      <c r="I34" s="574"/>
      <c r="J34" s="574"/>
      <c r="K34" s="574"/>
    </row>
    <row r="35" spans="1:11" ht="30.2" customHeight="1" x14ac:dyDescent="0.25">
      <c r="A35" s="574"/>
      <c r="B35" s="574"/>
      <c r="H35" s="574"/>
      <c r="I35" s="574"/>
      <c r="J35" s="574"/>
      <c r="K35" s="574"/>
    </row>
    <row r="36" spans="1:11" ht="30.2" customHeight="1" x14ac:dyDescent="0.25">
      <c r="A36" s="574"/>
      <c r="B36" s="574"/>
      <c r="H36" s="574"/>
      <c r="I36" s="574"/>
      <c r="J36" s="574"/>
      <c r="K36" s="574"/>
    </row>
    <row r="37" spans="1:11" ht="30.2" customHeight="1" x14ac:dyDescent="0.25">
      <c r="A37" s="574"/>
      <c r="B37" s="574"/>
      <c r="H37" s="574"/>
      <c r="I37" s="574"/>
      <c r="J37" s="574"/>
      <c r="K37" s="574"/>
    </row>
    <row r="38" spans="1:11" ht="30.2" customHeight="1" x14ac:dyDescent="0.25">
      <c r="A38" s="574"/>
      <c r="B38" s="574"/>
      <c r="H38" s="574"/>
      <c r="I38" s="574"/>
      <c r="J38" s="574"/>
      <c r="K38" s="574"/>
    </row>
    <row r="39" spans="1:11" ht="30.2" customHeight="1" x14ac:dyDescent="0.25">
      <c r="A39" s="574"/>
      <c r="B39" s="574"/>
      <c r="H39" s="574"/>
      <c r="I39" s="574"/>
      <c r="J39" s="574"/>
      <c r="K39" s="574"/>
    </row>
    <row r="40" spans="1:11" ht="30.2" customHeight="1" x14ac:dyDescent="0.25">
      <c r="A40" s="574"/>
      <c r="B40" s="574"/>
      <c r="H40" s="574"/>
      <c r="I40" s="574"/>
      <c r="J40" s="574"/>
      <c r="K40" s="574"/>
    </row>
    <row r="41" spans="1:11" ht="30.2" customHeight="1" x14ac:dyDescent="0.25">
      <c r="A41" s="574"/>
      <c r="B41" s="574"/>
      <c r="H41" s="574"/>
      <c r="I41" s="574"/>
      <c r="J41" s="574"/>
      <c r="K41" s="574"/>
    </row>
    <row r="42" spans="1:11" ht="30.2" customHeight="1" x14ac:dyDescent="0.25">
      <c r="A42" s="574"/>
      <c r="B42" s="574"/>
      <c r="H42" s="574"/>
      <c r="I42" s="574"/>
      <c r="J42" s="574"/>
      <c r="K42" s="574"/>
    </row>
    <row r="43" spans="1:11" ht="30.2" customHeight="1" x14ac:dyDescent="0.25">
      <c r="A43" s="574"/>
      <c r="B43" s="574"/>
      <c r="H43" s="574"/>
      <c r="I43" s="574"/>
      <c r="J43" s="574"/>
      <c r="K43" s="574"/>
    </row>
    <row r="44" spans="1:11" ht="30.2" customHeight="1" x14ac:dyDescent="0.25">
      <c r="A44" s="574"/>
      <c r="B44" s="574"/>
      <c r="H44" s="574"/>
      <c r="I44" s="574"/>
      <c r="J44" s="574"/>
      <c r="K44" s="574"/>
    </row>
    <row r="45" spans="1:11" ht="30.2" customHeight="1" x14ac:dyDescent="0.25">
      <c r="A45" s="574"/>
      <c r="B45" s="574"/>
      <c r="H45" s="574"/>
      <c r="I45" s="574"/>
      <c r="J45" s="574"/>
      <c r="K45" s="574"/>
    </row>
  </sheetData>
  <mergeCells count="1">
    <mergeCell ref="A1:H1"/>
  </mergeCells>
  <phoneticPr fontId="15" type="noConversion"/>
  <printOptions horizontalCentered="1"/>
  <pageMargins left="0" right="0" top="0" bottom="0" header="0" footer="0"/>
  <pageSetup paperSize="9" scale="75" orientation="landscape" r:id="rId1"/>
  <colBreaks count="1" manualBreakCount="1">
    <brk id="1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  <pageSetUpPr fitToPage="1"/>
  </sheetPr>
  <dimension ref="A1:K45"/>
  <sheetViews>
    <sheetView view="pageBreakPreview" zoomScale="85" zoomScaleNormal="70" zoomScaleSheetLayoutView="85" workbookViewId="0">
      <selection activeCell="E5" sqref="E5"/>
    </sheetView>
  </sheetViews>
  <sheetFormatPr defaultColWidth="8.75" defaultRowHeight="30.2" customHeight="1" x14ac:dyDescent="0.25"/>
  <cols>
    <col min="1" max="1" width="11.25" style="30" customWidth="1"/>
    <col min="2" max="2" width="8.875" style="28" bestFit="1" customWidth="1"/>
    <col min="3" max="3" width="11.25" style="27" customWidth="1"/>
    <col min="4" max="5" width="25.625" style="27" customWidth="1"/>
    <col min="6" max="6" width="25.625" style="29" customWidth="1"/>
    <col min="7" max="7" width="20.75" style="27" customWidth="1"/>
    <col min="8" max="8" width="13.75" style="50" customWidth="1"/>
    <col min="9" max="11" width="9" style="49" customWidth="1"/>
    <col min="12" max="12" width="15.625" style="27" customWidth="1"/>
    <col min="13" max="13" width="8.75" style="27"/>
    <col min="14" max="15" width="15.625" style="27" customWidth="1"/>
    <col min="16" max="16" width="8.75" style="27"/>
    <col min="17" max="17" width="15.625" style="27" customWidth="1"/>
    <col min="18" max="16384" width="8.75" style="27"/>
  </cols>
  <sheetData>
    <row r="1" spans="1:9" s="4" customFormat="1" ht="30.2" customHeight="1" x14ac:dyDescent="0.25">
      <c r="A1" s="717" t="s">
        <v>786</v>
      </c>
      <c r="B1" s="717"/>
      <c r="C1" s="717"/>
      <c r="D1" s="717"/>
      <c r="E1" s="717"/>
      <c r="F1" s="717"/>
      <c r="G1" s="717"/>
      <c r="H1" s="717"/>
      <c r="I1" s="3"/>
    </row>
    <row r="2" spans="1:9" ht="21" x14ac:dyDescent="0.25">
      <c r="A2" s="1" t="s">
        <v>96</v>
      </c>
      <c r="B2" s="2" t="s">
        <v>2</v>
      </c>
      <c r="C2" s="5" t="s">
        <v>97</v>
      </c>
      <c r="D2" s="5" t="s">
        <v>3</v>
      </c>
      <c r="E2" s="5" t="s">
        <v>98</v>
      </c>
      <c r="F2" s="5" t="s">
        <v>99</v>
      </c>
      <c r="G2" s="5" t="s">
        <v>4</v>
      </c>
      <c r="H2" s="10" t="s">
        <v>5</v>
      </c>
    </row>
    <row r="3" spans="1:9" s="29" customFormat="1" ht="30.2" customHeight="1" x14ac:dyDescent="0.25">
      <c r="A3" s="512">
        <v>44074</v>
      </c>
      <c r="B3" s="513">
        <f t="shared" ref="B3:B26" si="0">A3</f>
        <v>44074</v>
      </c>
      <c r="C3" s="514" t="s">
        <v>416</v>
      </c>
      <c r="D3" s="515" t="s">
        <v>381</v>
      </c>
      <c r="E3" s="514" t="s">
        <v>299</v>
      </c>
      <c r="F3" s="514" t="s">
        <v>374</v>
      </c>
      <c r="G3" s="514" t="s">
        <v>413</v>
      </c>
      <c r="H3" s="514"/>
    </row>
    <row r="4" spans="1:9" s="29" customFormat="1" ht="30.2" customHeight="1" x14ac:dyDescent="0.25">
      <c r="A4" s="512">
        <f>A3+1</f>
        <v>44075</v>
      </c>
      <c r="B4" s="513">
        <f t="shared" si="0"/>
        <v>44075</v>
      </c>
      <c r="C4" s="514" t="s">
        <v>100</v>
      </c>
      <c r="D4" s="515" t="s">
        <v>102</v>
      </c>
      <c r="E4" s="514" t="s">
        <v>300</v>
      </c>
      <c r="F4" s="514" t="s">
        <v>397</v>
      </c>
      <c r="G4" s="514" t="s">
        <v>394</v>
      </c>
      <c r="H4" s="514" t="s">
        <v>91</v>
      </c>
    </row>
    <row r="5" spans="1:9" s="29" customFormat="1" ht="30.2" customHeight="1" x14ac:dyDescent="0.25">
      <c r="A5" s="512">
        <f t="shared" ref="A5:A7" si="1">A4+1</f>
        <v>44076</v>
      </c>
      <c r="B5" s="513">
        <f t="shared" si="0"/>
        <v>44076</v>
      </c>
      <c r="C5" s="514" t="s">
        <v>7</v>
      </c>
      <c r="D5" s="515" t="s">
        <v>384</v>
      </c>
      <c r="E5" s="514" t="s">
        <v>380</v>
      </c>
      <c r="F5" s="514" t="s">
        <v>121</v>
      </c>
      <c r="G5" s="515" t="s">
        <v>301</v>
      </c>
      <c r="H5" s="514" t="s">
        <v>91</v>
      </c>
    </row>
    <row r="6" spans="1:9" s="29" customFormat="1" ht="30.2" customHeight="1" x14ac:dyDescent="0.25">
      <c r="A6" s="512">
        <f t="shared" si="1"/>
        <v>44077</v>
      </c>
      <c r="B6" s="513">
        <f t="shared" si="0"/>
        <v>44077</v>
      </c>
      <c r="C6" s="514" t="s">
        <v>103</v>
      </c>
      <c r="D6" s="515" t="s">
        <v>389</v>
      </c>
      <c r="E6" s="514" t="s">
        <v>104</v>
      </c>
      <c r="F6" s="514" t="s">
        <v>375</v>
      </c>
      <c r="G6" s="514" t="s">
        <v>302</v>
      </c>
      <c r="H6" s="514"/>
    </row>
    <row r="7" spans="1:9" s="29" customFormat="1" ht="30.2" customHeight="1" thickBot="1" x14ac:dyDescent="0.3">
      <c r="A7" s="516">
        <f t="shared" si="1"/>
        <v>44078</v>
      </c>
      <c r="B7" s="517">
        <f t="shared" si="0"/>
        <v>44078</v>
      </c>
      <c r="C7" s="518" t="s">
        <v>418</v>
      </c>
      <c r="D7" s="518" t="s">
        <v>390</v>
      </c>
      <c r="E7" s="518" t="s">
        <v>105</v>
      </c>
      <c r="F7" s="518" t="s">
        <v>285</v>
      </c>
      <c r="G7" s="519" t="s">
        <v>373</v>
      </c>
      <c r="H7" s="518"/>
    </row>
    <row r="8" spans="1:9" s="29" customFormat="1" ht="30.2" customHeight="1" x14ac:dyDescent="0.25">
      <c r="A8" s="520">
        <v>44081</v>
      </c>
      <c r="B8" s="521">
        <f t="shared" si="0"/>
        <v>44081</v>
      </c>
      <c r="C8" s="522" t="s">
        <v>106</v>
      </c>
      <c r="D8" s="523" t="s">
        <v>107</v>
      </c>
      <c r="E8" s="522" t="s">
        <v>108</v>
      </c>
      <c r="F8" s="522" t="s">
        <v>287</v>
      </c>
      <c r="G8" s="523" t="s">
        <v>400</v>
      </c>
      <c r="H8" s="522"/>
    </row>
    <row r="9" spans="1:9" s="29" customFormat="1" ht="30.2" customHeight="1" x14ac:dyDescent="0.25">
      <c r="A9" s="512">
        <f>A8+1</f>
        <v>44082</v>
      </c>
      <c r="B9" s="513">
        <f t="shared" si="0"/>
        <v>44082</v>
      </c>
      <c r="C9" s="514" t="s">
        <v>100</v>
      </c>
      <c r="D9" s="515" t="s">
        <v>288</v>
      </c>
      <c r="E9" s="514" t="s">
        <v>146</v>
      </c>
      <c r="F9" s="514" t="s">
        <v>289</v>
      </c>
      <c r="G9" s="515" t="s">
        <v>109</v>
      </c>
      <c r="H9" s="514" t="s">
        <v>429</v>
      </c>
    </row>
    <row r="10" spans="1:9" s="29" customFormat="1" ht="30.2" customHeight="1" x14ac:dyDescent="0.25">
      <c r="A10" s="512">
        <f t="shared" ref="A10:A12" si="2">A9+1</f>
        <v>44083</v>
      </c>
      <c r="B10" s="513">
        <f t="shared" si="0"/>
        <v>44083</v>
      </c>
      <c r="C10" s="514" t="s">
        <v>7</v>
      </c>
      <c r="D10" s="561" t="s">
        <v>110</v>
      </c>
      <c r="E10" s="514" t="s">
        <v>145</v>
      </c>
      <c r="F10" s="514" t="s">
        <v>122</v>
      </c>
      <c r="G10" s="515" t="s">
        <v>401</v>
      </c>
      <c r="H10" s="514" t="s">
        <v>91</v>
      </c>
    </row>
    <row r="11" spans="1:9" s="29" customFormat="1" ht="30" customHeight="1" x14ac:dyDescent="0.25">
      <c r="A11" s="512">
        <f t="shared" si="2"/>
        <v>44084</v>
      </c>
      <c r="B11" s="513">
        <f t="shared" si="0"/>
        <v>44084</v>
      </c>
      <c r="C11" s="514" t="s">
        <v>111</v>
      </c>
      <c r="D11" s="515" t="s">
        <v>112</v>
      </c>
      <c r="E11" s="514" t="s">
        <v>398</v>
      </c>
      <c r="F11" s="514" t="s">
        <v>123</v>
      </c>
      <c r="G11" s="514" t="s">
        <v>315</v>
      </c>
      <c r="H11" s="514"/>
    </row>
    <row r="12" spans="1:9" s="29" customFormat="1" ht="30.2" customHeight="1" thickBot="1" x14ac:dyDescent="0.3">
      <c r="A12" s="516">
        <f t="shared" si="2"/>
        <v>44085</v>
      </c>
      <c r="B12" s="517">
        <f t="shared" si="0"/>
        <v>44085</v>
      </c>
      <c r="C12" s="518" t="s">
        <v>100</v>
      </c>
      <c r="D12" s="518" t="s">
        <v>124</v>
      </c>
      <c r="E12" s="518" t="s">
        <v>290</v>
      </c>
      <c r="F12" s="518" t="s">
        <v>286</v>
      </c>
      <c r="G12" s="518" t="s">
        <v>383</v>
      </c>
      <c r="H12" s="519"/>
    </row>
    <row r="13" spans="1:9" s="29" customFormat="1" ht="30.2" customHeight="1" x14ac:dyDescent="0.25">
      <c r="A13" s="520">
        <v>44088</v>
      </c>
      <c r="B13" s="521">
        <f t="shared" si="0"/>
        <v>44088</v>
      </c>
      <c r="C13" s="522" t="s">
        <v>421</v>
      </c>
      <c r="D13" s="561" t="s">
        <v>424</v>
      </c>
      <c r="E13" s="522" t="s">
        <v>125</v>
      </c>
      <c r="F13" s="522" t="s">
        <v>120</v>
      </c>
      <c r="G13" s="522" t="s">
        <v>316</v>
      </c>
      <c r="H13" s="522"/>
    </row>
    <row r="14" spans="1:9" s="29" customFormat="1" ht="30.2" customHeight="1" x14ac:dyDescent="0.25">
      <c r="A14" s="512">
        <f>A13+1</f>
        <v>44089</v>
      </c>
      <c r="B14" s="513">
        <f t="shared" si="0"/>
        <v>44089</v>
      </c>
      <c r="C14" s="514" t="s">
        <v>103</v>
      </c>
      <c r="D14" s="515" t="s">
        <v>126</v>
      </c>
      <c r="E14" s="514" t="s">
        <v>127</v>
      </c>
      <c r="F14" s="514" t="s">
        <v>101</v>
      </c>
      <c r="G14" s="514" t="s">
        <v>318</v>
      </c>
      <c r="H14" s="514" t="s">
        <v>783</v>
      </c>
    </row>
    <row r="15" spans="1:9" s="29" customFormat="1" ht="30.2" customHeight="1" x14ac:dyDescent="0.25">
      <c r="A15" s="512">
        <f t="shared" ref="A15:A17" si="3">A14+1</f>
        <v>44090</v>
      </c>
      <c r="B15" s="513">
        <f t="shared" si="0"/>
        <v>44090</v>
      </c>
      <c r="C15" s="514" t="s">
        <v>7</v>
      </c>
      <c r="D15" s="515" t="s">
        <v>298</v>
      </c>
      <c r="E15" s="514" t="s">
        <v>399</v>
      </c>
      <c r="F15" s="514" t="s">
        <v>291</v>
      </c>
      <c r="G15" s="514" t="s">
        <v>317</v>
      </c>
      <c r="H15" s="514" t="s">
        <v>91</v>
      </c>
    </row>
    <row r="16" spans="1:9" s="29" customFormat="1" ht="32.25" customHeight="1" x14ac:dyDescent="0.25">
      <c r="A16" s="512">
        <f t="shared" si="3"/>
        <v>44091</v>
      </c>
      <c r="B16" s="513">
        <f t="shared" si="0"/>
        <v>44091</v>
      </c>
      <c r="C16" s="514" t="s">
        <v>106</v>
      </c>
      <c r="D16" s="515" t="s">
        <v>113</v>
      </c>
      <c r="E16" s="514" t="s">
        <v>114</v>
      </c>
      <c r="F16" s="514" t="s">
        <v>128</v>
      </c>
      <c r="G16" s="514" t="s">
        <v>319</v>
      </c>
      <c r="H16" s="514"/>
    </row>
    <row r="17" spans="1:11" s="29" customFormat="1" ht="30.2" customHeight="1" thickBot="1" x14ac:dyDescent="0.3">
      <c r="A17" s="516">
        <f t="shared" si="3"/>
        <v>44092</v>
      </c>
      <c r="B17" s="517">
        <f t="shared" si="0"/>
        <v>44092</v>
      </c>
      <c r="C17" s="518" t="s">
        <v>115</v>
      </c>
      <c r="D17" s="518" t="s">
        <v>410</v>
      </c>
      <c r="E17" s="518" t="s">
        <v>116</v>
      </c>
      <c r="F17" s="518" t="s">
        <v>377</v>
      </c>
      <c r="G17" s="518" t="s">
        <v>320</v>
      </c>
      <c r="H17" s="518"/>
    </row>
    <row r="18" spans="1:11" s="29" customFormat="1" ht="30.2" customHeight="1" x14ac:dyDescent="0.25">
      <c r="A18" s="524">
        <v>44095</v>
      </c>
      <c r="B18" s="525">
        <f t="shared" si="0"/>
        <v>44095</v>
      </c>
      <c r="C18" s="526" t="s">
        <v>106</v>
      </c>
      <c r="D18" s="529" t="s">
        <v>427</v>
      </c>
      <c r="E18" s="526" t="s">
        <v>428</v>
      </c>
      <c r="F18" s="526" t="s">
        <v>101</v>
      </c>
      <c r="G18" s="526" t="s">
        <v>408</v>
      </c>
      <c r="H18" s="526"/>
    </row>
    <row r="19" spans="1:11" s="29" customFormat="1" ht="30.2" customHeight="1" x14ac:dyDescent="0.25">
      <c r="A19" s="512">
        <f>A18+1</f>
        <v>44096</v>
      </c>
      <c r="B19" s="513">
        <f t="shared" si="0"/>
        <v>44096</v>
      </c>
      <c r="C19" s="514" t="s">
        <v>418</v>
      </c>
      <c r="D19" s="515" t="s">
        <v>411</v>
      </c>
      <c r="E19" s="514" t="s">
        <v>117</v>
      </c>
      <c r="F19" s="514" t="s">
        <v>120</v>
      </c>
      <c r="G19" s="514" t="s">
        <v>321</v>
      </c>
      <c r="H19" s="527" t="s">
        <v>91</v>
      </c>
    </row>
    <row r="20" spans="1:11" s="530" customFormat="1" ht="30.2" customHeight="1" x14ac:dyDescent="0.25">
      <c r="A20" s="512">
        <f t="shared" ref="A20:A22" si="4">A19+1</f>
        <v>44097</v>
      </c>
      <c r="B20" s="513">
        <f t="shared" si="0"/>
        <v>44097</v>
      </c>
      <c r="C20" s="514" t="s">
        <v>7</v>
      </c>
      <c r="D20" s="515" t="s">
        <v>118</v>
      </c>
      <c r="E20" s="514" t="s">
        <v>119</v>
      </c>
      <c r="F20" s="514" t="s">
        <v>431</v>
      </c>
      <c r="G20" s="514" t="s">
        <v>322</v>
      </c>
      <c r="H20" s="514" t="s">
        <v>91</v>
      </c>
    </row>
    <row r="21" spans="1:11" s="530" customFormat="1" ht="30.2" customHeight="1" x14ac:dyDescent="0.25">
      <c r="A21" s="512">
        <f t="shared" si="4"/>
        <v>44098</v>
      </c>
      <c r="B21" s="513">
        <f t="shared" si="0"/>
        <v>44098</v>
      </c>
      <c r="C21" s="514" t="s">
        <v>103</v>
      </c>
      <c r="D21" s="515" t="s">
        <v>378</v>
      </c>
      <c r="E21" s="514" t="s">
        <v>292</v>
      </c>
      <c r="F21" s="514" t="s">
        <v>293</v>
      </c>
      <c r="G21" s="514" t="s">
        <v>329</v>
      </c>
      <c r="H21" s="514"/>
    </row>
    <row r="22" spans="1:11" s="530" customFormat="1" ht="30.2" customHeight="1" x14ac:dyDescent="0.25">
      <c r="A22" s="512">
        <f t="shared" si="4"/>
        <v>44099</v>
      </c>
      <c r="B22" s="513">
        <f t="shared" ref="B22" si="5">A22</f>
        <v>44099</v>
      </c>
      <c r="C22" s="514" t="s">
        <v>111</v>
      </c>
      <c r="D22" s="514" t="s">
        <v>376</v>
      </c>
      <c r="E22" s="514" t="s">
        <v>294</v>
      </c>
      <c r="F22" s="514" t="s">
        <v>285</v>
      </c>
      <c r="G22" s="5" t="s">
        <v>386</v>
      </c>
      <c r="H22" s="514"/>
    </row>
    <row r="23" spans="1:11" s="530" customFormat="1" ht="30.2" customHeight="1" thickBot="1" x14ac:dyDescent="0.3">
      <c r="A23" s="564">
        <v>44100</v>
      </c>
      <c r="B23" s="565" t="s">
        <v>445</v>
      </c>
      <c r="C23" s="566" t="s">
        <v>446</v>
      </c>
      <c r="D23" s="566" t="s">
        <v>447</v>
      </c>
      <c r="E23" s="566" t="s">
        <v>448</v>
      </c>
      <c r="F23" s="566" t="s">
        <v>449</v>
      </c>
      <c r="G23" s="518" t="s">
        <v>450</v>
      </c>
      <c r="H23" s="566"/>
    </row>
    <row r="24" spans="1:11" s="530" customFormat="1" ht="30.2" customHeight="1" x14ac:dyDescent="0.25">
      <c r="A24" s="524">
        <v>44102</v>
      </c>
      <c r="B24" s="525">
        <f t="shared" si="0"/>
        <v>44102</v>
      </c>
      <c r="C24" s="526" t="s">
        <v>416</v>
      </c>
      <c r="D24" s="526" t="s">
        <v>308</v>
      </c>
      <c r="E24" s="526" t="s">
        <v>311</v>
      </c>
      <c r="F24" s="526" t="s">
        <v>306</v>
      </c>
      <c r="G24" s="526" t="s">
        <v>313</v>
      </c>
      <c r="H24" s="526"/>
    </row>
    <row r="25" spans="1:11" s="530" customFormat="1" ht="30.2" customHeight="1" x14ac:dyDescent="0.25">
      <c r="A25" s="512">
        <f>A24+1</f>
        <v>44103</v>
      </c>
      <c r="B25" s="513">
        <f t="shared" si="0"/>
        <v>44103</v>
      </c>
      <c r="C25" s="514" t="s">
        <v>303</v>
      </c>
      <c r="D25" s="514" t="s">
        <v>309</v>
      </c>
      <c r="E25" s="514" t="s">
        <v>310</v>
      </c>
      <c r="F25" s="514" t="s">
        <v>307</v>
      </c>
      <c r="G25" s="514" t="s">
        <v>312</v>
      </c>
      <c r="H25" s="514" t="s">
        <v>783</v>
      </c>
    </row>
    <row r="26" spans="1:11" s="530" customFormat="1" ht="30.2" customHeight="1" x14ac:dyDescent="0.25">
      <c r="A26" s="512">
        <f t="shared" ref="A26" si="6">A25+1</f>
        <v>44104</v>
      </c>
      <c r="B26" s="513">
        <f t="shared" si="0"/>
        <v>44104</v>
      </c>
      <c r="C26" s="514" t="s">
        <v>304</v>
      </c>
      <c r="D26" s="528" t="s">
        <v>388</v>
      </c>
      <c r="E26" s="514" t="s">
        <v>423</v>
      </c>
      <c r="F26" s="514" t="s">
        <v>305</v>
      </c>
      <c r="G26" s="514" t="s">
        <v>314</v>
      </c>
      <c r="H26" s="514" t="s">
        <v>91</v>
      </c>
    </row>
    <row r="27" spans="1:11" ht="34.5" customHeight="1" x14ac:dyDescent="0.25">
      <c r="A27" s="539" t="s">
        <v>433</v>
      </c>
      <c r="B27" s="540"/>
      <c r="C27" s="540"/>
      <c r="D27" s="543" t="s">
        <v>434</v>
      </c>
      <c r="E27" s="541" t="s">
        <v>435</v>
      </c>
      <c r="F27" s="539"/>
      <c r="G27" s="539" t="s">
        <v>436</v>
      </c>
      <c r="H27" s="542"/>
      <c r="I27" s="27"/>
      <c r="J27" s="27"/>
      <c r="K27" s="27"/>
    </row>
    <row r="29" spans="1:11" ht="30.2" customHeight="1" x14ac:dyDescent="0.25">
      <c r="A29" s="27"/>
    </row>
    <row r="34" spans="1:11" ht="30.2" customHeight="1" x14ac:dyDescent="0.25">
      <c r="A34" s="27"/>
      <c r="B34" s="27"/>
      <c r="F34" s="27"/>
      <c r="H34" s="27"/>
      <c r="I34" s="27"/>
      <c r="J34" s="27"/>
      <c r="K34" s="27"/>
    </row>
    <row r="35" spans="1:11" ht="30.2" customHeight="1" x14ac:dyDescent="0.25">
      <c r="A35" s="27"/>
      <c r="B35" s="27"/>
      <c r="F35" s="27"/>
      <c r="H35" s="27"/>
      <c r="I35" s="27"/>
      <c r="J35" s="27"/>
      <c r="K35" s="27"/>
    </row>
    <row r="36" spans="1:11" ht="30.2" customHeight="1" x14ac:dyDescent="0.25">
      <c r="A36" s="27"/>
      <c r="B36" s="27"/>
      <c r="F36" s="27"/>
      <c r="H36" s="27"/>
      <c r="I36" s="27"/>
      <c r="J36" s="27"/>
      <c r="K36" s="27"/>
    </row>
    <row r="37" spans="1:11" ht="30.2" customHeight="1" x14ac:dyDescent="0.25">
      <c r="A37" s="27"/>
      <c r="B37" s="27"/>
      <c r="F37" s="27"/>
      <c r="H37" s="27"/>
      <c r="I37" s="27"/>
      <c r="J37" s="27"/>
      <c r="K37" s="27"/>
    </row>
    <row r="38" spans="1:11" ht="30.2" customHeight="1" x14ac:dyDescent="0.25">
      <c r="A38" s="27"/>
      <c r="B38" s="27"/>
      <c r="F38" s="27"/>
      <c r="H38" s="27"/>
      <c r="I38" s="27"/>
      <c r="J38" s="27"/>
      <c r="K38" s="27"/>
    </row>
    <row r="39" spans="1:11" ht="30.2" customHeight="1" x14ac:dyDescent="0.25">
      <c r="A39" s="27"/>
      <c r="B39" s="27"/>
      <c r="F39" s="27"/>
      <c r="H39" s="27"/>
      <c r="I39" s="27"/>
      <c r="J39" s="27"/>
      <c r="K39" s="27"/>
    </row>
    <row r="40" spans="1:11" ht="30.2" customHeight="1" x14ac:dyDescent="0.25">
      <c r="A40" s="27"/>
      <c r="B40" s="27"/>
      <c r="F40" s="27"/>
      <c r="H40" s="27"/>
      <c r="I40" s="27"/>
      <c r="J40" s="27"/>
      <c r="K40" s="27"/>
    </row>
    <row r="41" spans="1:11" ht="30.2" customHeight="1" x14ac:dyDescent="0.25">
      <c r="A41" s="27"/>
      <c r="B41" s="27"/>
      <c r="F41" s="27"/>
      <c r="H41" s="27"/>
      <c r="I41" s="27"/>
      <c r="J41" s="27"/>
      <c r="K41" s="27"/>
    </row>
    <row r="42" spans="1:11" ht="30.2" customHeight="1" x14ac:dyDescent="0.25">
      <c r="A42" s="27"/>
      <c r="B42" s="27"/>
      <c r="F42" s="27"/>
      <c r="H42" s="27"/>
      <c r="I42" s="27"/>
      <c r="J42" s="27"/>
      <c r="K42" s="27"/>
    </row>
    <row r="43" spans="1:11" ht="30.2" customHeight="1" x14ac:dyDescent="0.25">
      <c r="A43" s="27"/>
      <c r="B43" s="27"/>
      <c r="F43" s="27"/>
      <c r="H43" s="27"/>
      <c r="I43" s="27"/>
      <c r="J43" s="27"/>
      <c r="K43" s="27"/>
    </row>
    <row r="44" spans="1:11" ht="30.2" customHeight="1" x14ac:dyDescent="0.25">
      <c r="A44" s="27"/>
      <c r="B44" s="27"/>
      <c r="F44" s="27"/>
      <c r="H44" s="27"/>
      <c r="I44" s="27"/>
      <c r="J44" s="27"/>
      <c r="K44" s="27"/>
    </row>
    <row r="45" spans="1:11" ht="30.2" customHeight="1" x14ac:dyDescent="0.25">
      <c r="A45" s="27"/>
      <c r="B45" s="27"/>
      <c r="F45" s="27"/>
      <c r="H45" s="27"/>
      <c r="I45" s="27"/>
      <c r="J45" s="27"/>
      <c r="K45" s="27"/>
    </row>
  </sheetData>
  <mergeCells count="1">
    <mergeCell ref="A1:H1"/>
  </mergeCells>
  <phoneticPr fontId="2" type="noConversion" alignment="center"/>
  <printOptions horizontalCentered="1"/>
  <pageMargins left="0" right="0" top="0" bottom="0" header="0" footer="0"/>
  <pageSetup paperSize="9" scale="75" orientation="landscape" r:id="rId1"/>
  <colBreaks count="1" manualBreakCount="1">
    <brk id="1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1"/>
  <sheetViews>
    <sheetView view="pageBreakPreview" zoomScale="50" zoomScaleSheetLayoutView="50" workbookViewId="0">
      <selection sqref="A1:AD1"/>
    </sheetView>
  </sheetViews>
  <sheetFormatPr defaultColWidth="8.875" defaultRowHeight="19.5" x14ac:dyDescent="0.25"/>
  <cols>
    <col min="1" max="1" width="10.5" style="7" customWidth="1"/>
    <col min="2" max="2" width="7.25" style="25" hidden="1" customWidth="1"/>
    <col min="3" max="3" width="9" style="7" hidden="1" customWidth="1"/>
    <col min="4" max="4" width="6.625" style="7" hidden="1" customWidth="1"/>
    <col min="5" max="5" width="7.875" style="7" hidden="1" customWidth="1"/>
    <col min="6" max="6" width="7.875" style="25" hidden="1" customWidth="1"/>
    <col min="7" max="7" width="5.5" style="95" hidden="1" customWidth="1"/>
    <col min="8" max="8" width="5.75" style="96" hidden="1" customWidth="1"/>
    <col min="9" max="10" width="6.625" style="96" hidden="1" customWidth="1"/>
    <col min="11" max="11" width="7.5" style="25" customWidth="1"/>
    <col min="12" max="12" width="7.5" style="7" customWidth="1"/>
    <col min="13" max="13" width="6.625" style="7" customWidth="1"/>
    <col min="14" max="14" width="8.125" style="7" customWidth="1"/>
    <col min="15" max="15" width="10.75" style="25" customWidth="1"/>
    <col min="16" max="16" width="9.75" style="7" customWidth="1"/>
    <col min="17" max="17" width="6.875" style="7" customWidth="1"/>
    <col min="18" max="18" width="7.5" style="7" customWidth="1"/>
    <col min="19" max="19" width="10.75" style="25" customWidth="1"/>
    <col min="20" max="20" width="10.5" style="7" customWidth="1"/>
    <col min="21" max="21" width="8" style="7" customWidth="1"/>
    <col min="22" max="22" width="8.5" style="7" customWidth="1"/>
    <col min="23" max="23" width="7.25" style="25" customWidth="1"/>
    <col min="24" max="24" width="9.5" style="7" customWidth="1"/>
    <col min="25" max="25" width="6.5" style="7" customWidth="1"/>
    <col min="26" max="26" width="8.625" style="7" customWidth="1"/>
    <col min="27" max="27" width="11" style="262" customWidth="1"/>
    <col min="28" max="28" width="9.875" style="110" customWidth="1"/>
    <col min="29" max="29" width="6.625" style="241" customWidth="1"/>
    <col min="30" max="30" width="8.375" style="241" customWidth="1"/>
    <col min="38" max="38" width="9.375" style="6"/>
    <col min="39" max="39" width="17.875" style="6" bestFit="1" customWidth="1"/>
    <col min="40" max="16384" width="8.875" style="6"/>
  </cols>
  <sheetData>
    <row r="1" spans="1:30" ht="28.5" customHeight="1" x14ac:dyDescent="0.25">
      <c r="A1" s="733" t="s">
        <v>788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3"/>
      <c r="AC1" s="733"/>
      <c r="AD1" s="733"/>
    </row>
    <row r="2" spans="1:30" ht="20.25" thickBot="1" x14ac:dyDescent="0.3">
      <c r="A2" s="436" t="s">
        <v>323</v>
      </c>
      <c r="B2" s="437"/>
      <c r="C2" s="436"/>
      <c r="D2" s="436"/>
      <c r="E2" s="436"/>
      <c r="F2" s="437"/>
      <c r="G2" s="438"/>
      <c r="H2" s="439"/>
      <c r="I2" s="439"/>
      <c r="J2" s="439"/>
      <c r="K2" s="511" t="s">
        <v>441</v>
      </c>
      <c r="L2" s="511"/>
      <c r="M2" s="511"/>
      <c r="N2" s="753" t="s">
        <v>439</v>
      </c>
      <c r="O2" s="753"/>
      <c r="P2" s="511" t="s">
        <v>438</v>
      </c>
      <c r="Q2" s="511"/>
      <c r="R2" s="511"/>
      <c r="S2" s="511"/>
      <c r="T2" s="511"/>
      <c r="U2" s="511"/>
      <c r="V2" s="511"/>
      <c r="W2" s="437"/>
      <c r="X2" s="488" t="s">
        <v>440</v>
      </c>
      <c r="Y2" s="488"/>
      <c r="Z2" s="544"/>
      <c r="AA2" s="488"/>
      <c r="AB2" s="545"/>
      <c r="AC2" s="546"/>
      <c r="AD2" s="440"/>
    </row>
    <row r="3" spans="1:30" s="9" customFormat="1" x14ac:dyDescent="0.25">
      <c r="A3" s="26" t="s">
        <v>76</v>
      </c>
      <c r="B3" s="752" t="e">
        <f>菜單總表!#REF!</f>
        <v>#REF!</v>
      </c>
      <c r="C3" s="725"/>
      <c r="D3" s="726" t="e">
        <f>菜單總表!#REF!</f>
        <v>#REF!</v>
      </c>
      <c r="E3" s="751"/>
      <c r="F3" s="727"/>
      <c r="G3" s="170"/>
      <c r="H3" s="339"/>
      <c r="I3" s="339"/>
      <c r="J3" s="340"/>
      <c r="K3" s="743">
        <f>菜單總表!A3</f>
        <v>44074</v>
      </c>
      <c r="L3" s="744"/>
      <c r="M3" s="726">
        <f>第1週!K3</f>
        <v>44074</v>
      </c>
      <c r="N3" s="751"/>
      <c r="O3" s="724">
        <f>菜單總表!A4</f>
        <v>44075</v>
      </c>
      <c r="P3" s="744"/>
      <c r="Q3" s="726">
        <f>O3</f>
        <v>44075</v>
      </c>
      <c r="R3" s="751"/>
      <c r="S3" s="724">
        <f>菜單總表!A5</f>
        <v>44076</v>
      </c>
      <c r="T3" s="744"/>
      <c r="U3" s="726">
        <f>S3</f>
        <v>44076</v>
      </c>
      <c r="V3" s="751"/>
      <c r="W3" s="755">
        <f>菜單總表!A6</f>
        <v>44077</v>
      </c>
      <c r="X3" s="756"/>
      <c r="Y3" s="754">
        <f>W3</f>
        <v>44077</v>
      </c>
      <c r="Z3" s="754"/>
      <c r="AA3" s="724">
        <f>菜單總表!A7</f>
        <v>44078</v>
      </c>
      <c r="AB3" s="725"/>
      <c r="AC3" s="726">
        <f>AA3</f>
        <v>44078</v>
      </c>
      <c r="AD3" s="727"/>
    </row>
    <row r="4" spans="1:30" s="395" customFormat="1" ht="33" x14ac:dyDescent="0.25">
      <c r="A4" s="394" t="s">
        <v>27</v>
      </c>
      <c r="B4" s="31" t="s">
        <v>24</v>
      </c>
      <c r="C4" s="31" t="s">
        <v>28</v>
      </c>
      <c r="D4" s="31" t="s">
        <v>14</v>
      </c>
      <c r="E4" s="31" t="s">
        <v>15</v>
      </c>
      <c r="F4" s="388" t="s">
        <v>16</v>
      </c>
      <c r="G4" s="391" t="s">
        <v>136</v>
      </c>
      <c r="H4" s="390" t="s">
        <v>137</v>
      </c>
      <c r="I4" s="390" t="s">
        <v>138</v>
      </c>
      <c r="J4" s="392" t="s">
        <v>139</v>
      </c>
      <c r="K4" s="55" t="s">
        <v>24</v>
      </c>
      <c r="L4" s="31" t="s">
        <v>28</v>
      </c>
      <c r="M4" s="31" t="s">
        <v>14</v>
      </c>
      <c r="N4" s="31" t="s">
        <v>15</v>
      </c>
      <c r="O4" s="54" t="s">
        <v>24</v>
      </c>
      <c r="P4" s="31" t="s">
        <v>28</v>
      </c>
      <c r="Q4" s="31" t="s">
        <v>14</v>
      </c>
      <c r="R4" s="31" t="s">
        <v>15</v>
      </c>
      <c r="S4" s="54" t="s">
        <v>24</v>
      </c>
      <c r="T4" s="31" t="s">
        <v>28</v>
      </c>
      <c r="U4" s="31" t="s">
        <v>14</v>
      </c>
      <c r="V4" s="31" t="s">
        <v>15</v>
      </c>
      <c r="W4" s="54" t="s">
        <v>24</v>
      </c>
      <c r="X4" s="31" t="s">
        <v>28</v>
      </c>
      <c r="Y4" s="31" t="s">
        <v>14</v>
      </c>
      <c r="Z4" s="31" t="s">
        <v>15</v>
      </c>
      <c r="AA4" s="54" t="s">
        <v>24</v>
      </c>
      <c r="AB4" s="31" t="s">
        <v>28</v>
      </c>
      <c r="AC4" s="31" t="s">
        <v>14</v>
      </c>
      <c r="AD4" s="388" t="s">
        <v>15</v>
      </c>
    </row>
    <row r="5" spans="1:30" s="36" customFormat="1" ht="24.95" customHeight="1" x14ac:dyDescent="0.25">
      <c r="A5" s="721" t="str">
        <f>菜單總表!C2</f>
        <v>主食</v>
      </c>
      <c r="B5" s="734" t="e">
        <f>菜單總表!#REF!</f>
        <v>#REF!</v>
      </c>
      <c r="C5" s="33" t="s">
        <v>88</v>
      </c>
      <c r="D5" s="33">
        <v>5</v>
      </c>
      <c r="E5" s="34" t="e">
        <f>D5*#REF!/1000</f>
        <v>#REF!</v>
      </c>
      <c r="F5" s="62"/>
      <c r="G5" s="172" t="e">
        <f>E5/20</f>
        <v>#REF!</v>
      </c>
      <c r="H5" s="75"/>
      <c r="I5" s="75"/>
      <c r="J5" s="98"/>
      <c r="K5" s="740" t="str">
        <f>菜單總表!C3</f>
        <v>糙米飯</v>
      </c>
      <c r="L5" s="33" t="s">
        <v>417</v>
      </c>
      <c r="M5" s="33">
        <v>20</v>
      </c>
      <c r="N5" s="34">
        <f>M5*1100/1000</f>
        <v>22</v>
      </c>
      <c r="O5" s="748" t="str">
        <f>菜單總表!C4</f>
        <v>小米飯</v>
      </c>
      <c r="P5" s="33" t="s">
        <v>358</v>
      </c>
      <c r="Q5" s="33">
        <v>20</v>
      </c>
      <c r="R5" s="34">
        <f t="shared" ref="R5:R6" si="0">Q5*1100/1000</f>
        <v>22</v>
      </c>
      <c r="S5" s="218" t="str">
        <f>菜單總表!C5</f>
        <v>風味餐</v>
      </c>
      <c r="T5" s="33" t="s">
        <v>41</v>
      </c>
      <c r="U5" s="33">
        <v>110</v>
      </c>
      <c r="V5" s="34">
        <f t="shared" ref="V5:V11" si="1">U5*1100/1000</f>
        <v>121</v>
      </c>
      <c r="W5" s="748" t="str">
        <f>菜單總表!C6</f>
        <v>糙米飯</v>
      </c>
      <c r="X5" s="33" t="s">
        <v>177</v>
      </c>
      <c r="Y5" s="33">
        <v>20</v>
      </c>
      <c r="Z5" s="34">
        <f t="shared" ref="Z5:Z6" si="2">Y5*1100/1000</f>
        <v>22</v>
      </c>
      <c r="AA5" s="728" t="str">
        <f>菜單總表!C7</f>
        <v>小米飯</v>
      </c>
      <c r="AB5" s="33" t="s">
        <v>422</v>
      </c>
      <c r="AC5" s="33">
        <v>20</v>
      </c>
      <c r="AD5" s="417">
        <f t="shared" ref="AD5:AD6" si="3">AC5*1100/1000</f>
        <v>22</v>
      </c>
    </row>
    <row r="6" spans="1:30" s="36" customFormat="1" ht="24.95" customHeight="1" x14ac:dyDescent="0.25">
      <c r="A6" s="731"/>
      <c r="B6" s="735"/>
      <c r="C6" s="33" t="s">
        <v>41</v>
      </c>
      <c r="D6" s="33">
        <v>90</v>
      </c>
      <c r="E6" s="34" t="e">
        <f>D6*#REF!/1000</f>
        <v>#REF!</v>
      </c>
      <c r="F6" s="62"/>
      <c r="G6" s="172" t="e">
        <f>E6/20</f>
        <v>#REF!</v>
      </c>
      <c r="H6" s="413"/>
      <c r="I6" s="76"/>
      <c r="J6" s="398"/>
      <c r="K6" s="741"/>
      <c r="L6" s="33" t="s">
        <v>129</v>
      </c>
      <c r="M6" s="33">
        <v>90</v>
      </c>
      <c r="N6" s="34">
        <f>M6*1100/1000</f>
        <v>99</v>
      </c>
      <c r="O6" s="749"/>
      <c r="P6" s="33" t="s">
        <v>129</v>
      </c>
      <c r="Q6" s="33">
        <v>90</v>
      </c>
      <c r="R6" s="34">
        <f t="shared" si="0"/>
        <v>99</v>
      </c>
      <c r="S6" s="721" t="str">
        <f>菜單總表!D5</f>
        <v xml:space="preserve">肉絲蛋炒飯(炒)                 </v>
      </c>
      <c r="T6" s="33" t="s">
        <v>31</v>
      </c>
      <c r="U6" s="33">
        <v>30</v>
      </c>
      <c r="V6" s="34">
        <f t="shared" si="1"/>
        <v>33</v>
      </c>
      <c r="W6" s="749"/>
      <c r="X6" s="33" t="s">
        <v>41</v>
      </c>
      <c r="Y6" s="33">
        <v>90</v>
      </c>
      <c r="Z6" s="34">
        <f t="shared" si="2"/>
        <v>99</v>
      </c>
      <c r="AA6" s="729"/>
      <c r="AB6" s="33" t="s">
        <v>41</v>
      </c>
      <c r="AC6" s="33">
        <v>90</v>
      </c>
      <c r="AD6" s="417">
        <f t="shared" si="3"/>
        <v>99</v>
      </c>
    </row>
    <row r="7" spans="1:30" s="36" customFormat="1" ht="24.95" customHeight="1" x14ac:dyDescent="0.25">
      <c r="A7" s="731"/>
      <c r="B7" s="735"/>
      <c r="C7" s="33"/>
      <c r="D7" s="33"/>
      <c r="E7" s="34"/>
      <c r="F7" s="62"/>
      <c r="G7" s="175"/>
      <c r="H7" s="75"/>
      <c r="I7" s="75"/>
      <c r="J7" s="98"/>
      <c r="K7" s="741"/>
      <c r="L7" s="33"/>
      <c r="M7" s="33"/>
      <c r="N7" s="34"/>
      <c r="O7" s="749"/>
      <c r="P7" s="33"/>
      <c r="Q7" s="33"/>
      <c r="R7" s="34"/>
      <c r="S7" s="731"/>
      <c r="T7" s="33" t="s">
        <v>385</v>
      </c>
      <c r="U7" s="33">
        <v>14</v>
      </c>
      <c r="V7" s="34">
        <f t="shared" si="1"/>
        <v>15.4</v>
      </c>
      <c r="W7" s="749"/>
      <c r="X7" s="33"/>
      <c r="Y7" s="33"/>
      <c r="Z7" s="35"/>
      <c r="AA7" s="729"/>
      <c r="AB7" s="33"/>
      <c r="AC7" s="33"/>
      <c r="AD7" s="417"/>
    </row>
    <row r="8" spans="1:30" s="36" customFormat="1" ht="24.95" customHeight="1" x14ac:dyDescent="0.3">
      <c r="A8" s="732"/>
      <c r="B8" s="736"/>
      <c r="C8" s="33"/>
      <c r="D8" s="33"/>
      <c r="E8" s="34"/>
      <c r="F8" s="62"/>
      <c r="G8" s="176"/>
      <c r="H8" s="401"/>
      <c r="I8" s="77"/>
      <c r="J8" s="399"/>
      <c r="K8" s="742"/>
      <c r="L8" s="33"/>
      <c r="M8" s="33"/>
      <c r="N8" s="34"/>
      <c r="O8" s="750"/>
      <c r="P8" s="33"/>
      <c r="Q8" s="33"/>
      <c r="R8" s="34"/>
      <c r="S8" s="731"/>
      <c r="T8" s="33" t="s">
        <v>359</v>
      </c>
      <c r="U8" s="33">
        <v>10</v>
      </c>
      <c r="V8" s="34">
        <f t="shared" si="1"/>
        <v>11</v>
      </c>
      <c r="W8" s="750"/>
      <c r="X8" s="33"/>
      <c r="Y8" s="33"/>
      <c r="Z8" s="35"/>
      <c r="AA8" s="730"/>
      <c r="AB8" s="33"/>
      <c r="AC8" s="33"/>
      <c r="AD8" s="417"/>
    </row>
    <row r="9" spans="1:30" s="36" customFormat="1" ht="24.95" customHeight="1" x14ac:dyDescent="0.25">
      <c r="A9" s="721" t="str">
        <f>菜單總表!D2</f>
        <v>副食一</v>
      </c>
      <c r="B9" s="737" t="e">
        <f>菜單總表!#REF!</f>
        <v>#REF!</v>
      </c>
      <c r="C9" s="33" t="s">
        <v>158</v>
      </c>
      <c r="D9" s="33">
        <v>70</v>
      </c>
      <c r="E9" s="34" t="e">
        <f>D9*#REF!/1000</f>
        <v>#REF!</v>
      </c>
      <c r="F9" s="62" t="s">
        <v>161</v>
      </c>
      <c r="G9" s="172"/>
      <c r="H9" s="413"/>
      <c r="I9" s="78">
        <f>D9/100</f>
        <v>0.7</v>
      </c>
      <c r="J9" s="400"/>
      <c r="K9" s="737" t="str">
        <f>菜單總表!D3</f>
        <v>香雞排×1(炸)</v>
      </c>
      <c r="L9" s="562" t="s">
        <v>382</v>
      </c>
      <c r="M9" s="33">
        <v>75</v>
      </c>
      <c r="N9" s="34">
        <f t="shared" ref="N9:N10" si="4">M9*1100/1000</f>
        <v>82.5</v>
      </c>
      <c r="O9" s="721" t="str">
        <f>菜單總表!D4</f>
        <v>洋芋燒肉(燒)</v>
      </c>
      <c r="P9" s="33" t="s">
        <v>157</v>
      </c>
      <c r="Q9" s="33">
        <v>56</v>
      </c>
      <c r="R9" s="34">
        <f t="shared" ref="R9:R12" si="5">Q9*1100/1000</f>
        <v>61.6</v>
      </c>
      <c r="S9" s="731"/>
      <c r="T9" s="33" t="s">
        <v>130</v>
      </c>
      <c r="U9" s="33">
        <v>15</v>
      </c>
      <c r="V9" s="34">
        <f t="shared" si="1"/>
        <v>16.5</v>
      </c>
      <c r="W9" s="721" t="str">
        <f>菜單總表!D6</f>
        <v>筍燜雞(燒)</v>
      </c>
      <c r="X9" s="33" t="s">
        <v>178</v>
      </c>
      <c r="Y9" s="33">
        <v>70</v>
      </c>
      <c r="Z9" s="34">
        <f t="shared" ref="Z9:Z13" si="6">Y9*1100/1000</f>
        <v>77</v>
      </c>
      <c r="AA9" s="721" t="str">
        <f>菜單總表!D7</f>
        <v>冬瓜燒排骨(燒)</v>
      </c>
      <c r="AB9" s="33" t="s">
        <v>391</v>
      </c>
      <c r="AC9" s="33">
        <v>35</v>
      </c>
      <c r="AD9" s="417">
        <f t="shared" ref="AD9:AD14" si="7">AC9*1100/1000</f>
        <v>38.5</v>
      </c>
    </row>
    <row r="10" spans="1:30" s="36" customFormat="1" ht="24.95" customHeight="1" x14ac:dyDescent="0.3">
      <c r="A10" s="731"/>
      <c r="B10" s="738"/>
      <c r="C10" s="33" t="s">
        <v>159</v>
      </c>
      <c r="D10" s="33">
        <v>10</v>
      </c>
      <c r="E10" s="34" t="e">
        <f>D10*#REF!/1000</f>
        <v>#REF!</v>
      </c>
      <c r="F10" s="166"/>
      <c r="G10" s="179"/>
      <c r="H10" s="413">
        <f>D10/45</f>
        <v>0.22222222222222221</v>
      </c>
      <c r="I10" s="78"/>
      <c r="J10" s="400"/>
      <c r="K10" s="738"/>
      <c r="L10" s="33" t="s">
        <v>57</v>
      </c>
      <c r="M10" s="33">
        <v>5</v>
      </c>
      <c r="N10" s="34">
        <f t="shared" si="4"/>
        <v>5.5</v>
      </c>
      <c r="O10" s="731"/>
      <c r="P10" s="33" t="s">
        <v>167</v>
      </c>
      <c r="Q10" s="33">
        <v>35</v>
      </c>
      <c r="R10" s="34">
        <f t="shared" si="5"/>
        <v>38.5</v>
      </c>
      <c r="S10" s="731"/>
      <c r="T10" s="33" t="s">
        <v>52</v>
      </c>
      <c r="U10" s="33">
        <v>6</v>
      </c>
      <c r="V10" s="34">
        <f t="shared" si="1"/>
        <v>6.6</v>
      </c>
      <c r="W10" s="731"/>
      <c r="X10" s="33" t="s">
        <v>52</v>
      </c>
      <c r="Y10" s="33">
        <v>5</v>
      </c>
      <c r="Z10" s="34">
        <f t="shared" si="6"/>
        <v>5.5</v>
      </c>
      <c r="AA10" s="731"/>
      <c r="AB10" s="33" t="s">
        <v>392</v>
      </c>
      <c r="AC10" s="33">
        <v>30</v>
      </c>
      <c r="AD10" s="417">
        <f t="shared" si="7"/>
        <v>33</v>
      </c>
    </row>
    <row r="11" spans="1:30" s="36" customFormat="1" ht="24.95" customHeight="1" x14ac:dyDescent="0.25">
      <c r="A11" s="731"/>
      <c r="B11" s="738"/>
      <c r="C11" s="33" t="s">
        <v>131</v>
      </c>
      <c r="D11" s="33">
        <v>45</v>
      </c>
      <c r="E11" s="34" t="e">
        <f>D11*#REF!/1000</f>
        <v>#REF!</v>
      </c>
      <c r="F11" s="62" t="s">
        <v>43</v>
      </c>
      <c r="G11" s="180"/>
      <c r="H11" s="79">
        <f>D11/30</f>
        <v>1.5</v>
      </c>
      <c r="I11" s="76"/>
      <c r="J11" s="398"/>
      <c r="K11" s="738"/>
      <c r="L11" s="33"/>
      <c r="M11" s="33"/>
      <c r="N11" s="34"/>
      <c r="O11" s="731"/>
      <c r="P11" s="33" t="s">
        <v>357</v>
      </c>
      <c r="Q11" s="33">
        <v>3</v>
      </c>
      <c r="R11" s="34">
        <f t="shared" si="5"/>
        <v>3.3</v>
      </c>
      <c r="S11" s="731"/>
      <c r="T11" s="33" t="s">
        <v>39</v>
      </c>
      <c r="U11" s="33">
        <v>50</v>
      </c>
      <c r="V11" s="34">
        <f t="shared" si="1"/>
        <v>55</v>
      </c>
      <c r="W11" s="731"/>
      <c r="X11" s="33" t="s">
        <v>179</v>
      </c>
      <c r="Y11" s="33">
        <v>10</v>
      </c>
      <c r="Z11" s="34">
        <f t="shared" si="6"/>
        <v>11</v>
      </c>
      <c r="AA11" s="731"/>
      <c r="AB11" s="33" t="s">
        <v>33</v>
      </c>
      <c r="AC11" s="33">
        <v>60</v>
      </c>
      <c r="AD11" s="417">
        <f t="shared" si="7"/>
        <v>66</v>
      </c>
    </row>
    <row r="12" spans="1:30" s="36" customFormat="1" ht="24.95" customHeight="1" x14ac:dyDescent="0.25">
      <c r="A12" s="731"/>
      <c r="B12" s="738"/>
      <c r="C12" s="33" t="s">
        <v>48</v>
      </c>
      <c r="D12" s="33">
        <v>5</v>
      </c>
      <c r="E12" s="34" t="e">
        <f>D12*#REF!/1000</f>
        <v>#REF!</v>
      </c>
      <c r="F12" s="62" t="s">
        <v>56</v>
      </c>
      <c r="G12" s="172"/>
      <c r="H12" s="413"/>
      <c r="I12" s="76"/>
      <c r="J12" s="398">
        <f>D12/5</f>
        <v>1</v>
      </c>
      <c r="K12" s="738"/>
      <c r="L12" s="33"/>
      <c r="M12" s="33"/>
      <c r="N12" s="34"/>
      <c r="O12" s="731"/>
      <c r="P12" s="37" t="s">
        <v>360</v>
      </c>
      <c r="Q12" s="37">
        <v>5</v>
      </c>
      <c r="R12" s="34">
        <f t="shared" si="5"/>
        <v>5.5</v>
      </c>
      <c r="S12" s="731"/>
      <c r="T12" s="33"/>
      <c r="U12" s="33"/>
      <c r="V12" s="34"/>
      <c r="W12" s="731"/>
      <c r="X12" s="33" t="s">
        <v>150</v>
      </c>
      <c r="Y12" s="33">
        <v>15</v>
      </c>
      <c r="Z12" s="34">
        <f t="shared" si="6"/>
        <v>16.5</v>
      </c>
      <c r="AA12" s="731"/>
      <c r="AB12" s="33" t="s">
        <v>71</v>
      </c>
      <c r="AC12" s="33">
        <v>1</v>
      </c>
      <c r="AD12" s="417">
        <f t="shared" si="7"/>
        <v>1.1000000000000001</v>
      </c>
    </row>
    <row r="13" spans="1:30" s="36" customFormat="1" ht="24.95" customHeight="1" x14ac:dyDescent="0.25">
      <c r="A13" s="731"/>
      <c r="B13" s="738"/>
      <c r="C13" s="33"/>
      <c r="D13" s="33"/>
      <c r="E13" s="34"/>
      <c r="F13" s="62"/>
      <c r="G13" s="181"/>
      <c r="H13" s="80"/>
      <c r="I13" s="44"/>
      <c r="J13" s="81"/>
      <c r="K13" s="738"/>
      <c r="L13" s="33"/>
      <c r="M13" s="33"/>
      <c r="N13" s="34"/>
      <c r="O13" s="731"/>
      <c r="P13" s="44"/>
      <c r="Q13" s="44"/>
      <c r="R13" s="44"/>
      <c r="S13" s="731"/>
      <c r="T13" s="37"/>
      <c r="U13" s="37"/>
      <c r="V13" s="38"/>
      <c r="W13" s="731"/>
      <c r="X13" s="33" t="s">
        <v>180</v>
      </c>
      <c r="Y13" s="33">
        <v>10</v>
      </c>
      <c r="Z13" s="34">
        <f t="shared" si="6"/>
        <v>11</v>
      </c>
      <c r="AA13" s="731"/>
      <c r="AB13" s="33" t="s">
        <v>48</v>
      </c>
      <c r="AC13" s="33">
        <v>5</v>
      </c>
      <c r="AD13" s="417">
        <f t="shared" si="7"/>
        <v>5.5</v>
      </c>
    </row>
    <row r="14" spans="1:30" s="36" customFormat="1" ht="24.95" customHeight="1" x14ac:dyDescent="0.25">
      <c r="A14" s="731"/>
      <c r="B14" s="738"/>
      <c r="C14" s="33"/>
      <c r="D14" s="33"/>
      <c r="E14" s="34"/>
      <c r="F14" s="62"/>
      <c r="G14" s="181"/>
      <c r="H14" s="80"/>
      <c r="I14" s="89"/>
      <c r="J14" s="81"/>
      <c r="K14" s="738"/>
      <c r="L14" s="33"/>
      <c r="M14" s="33"/>
      <c r="N14" s="34"/>
      <c r="O14" s="731"/>
      <c r="P14" s="214"/>
      <c r="Q14" s="214"/>
      <c r="R14" s="215"/>
      <c r="S14" s="731"/>
      <c r="T14" s="33"/>
      <c r="U14" s="33"/>
      <c r="V14" s="34"/>
      <c r="W14" s="731"/>
      <c r="X14" s="33"/>
      <c r="Y14" s="33"/>
      <c r="Z14" s="35"/>
      <c r="AA14" s="731"/>
      <c r="AB14" s="33" t="s">
        <v>393</v>
      </c>
      <c r="AC14" s="33">
        <v>5</v>
      </c>
      <c r="AD14" s="417">
        <f t="shared" si="7"/>
        <v>5.5</v>
      </c>
    </row>
    <row r="15" spans="1:30" s="36" customFormat="1" ht="24.95" customHeight="1" x14ac:dyDescent="0.25">
      <c r="A15" s="732"/>
      <c r="B15" s="739"/>
      <c r="C15" s="33"/>
      <c r="D15" s="33"/>
      <c r="E15" s="34"/>
      <c r="F15" s="62"/>
      <c r="G15" s="181"/>
      <c r="H15" s="80"/>
      <c r="I15" s="81"/>
      <c r="J15" s="81"/>
      <c r="K15" s="739"/>
      <c r="L15" s="33"/>
      <c r="M15" s="33"/>
      <c r="N15" s="34"/>
      <c r="O15" s="732"/>
      <c r="P15" s="33"/>
      <c r="Q15" s="33"/>
      <c r="R15" s="34"/>
      <c r="S15" s="732"/>
      <c r="T15" s="33"/>
      <c r="U15" s="33"/>
      <c r="V15" s="34"/>
      <c r="W15" s="732"/>
      <c r="X15" s="33"/>
      <c r="Y15" s="33"/>
      <c r="Z15" s="35"/>
      <c r="AA15" s="732"/>
      <c r="AB15" s="33"/>
      <c r="AC15" s="33"/>
      <c r="AD15" s="417"/>
    </row>
    <row r="16" spans="1:30" s="36" customFormat="1" ht="24.95" customHeight="1" x14ac:dyDescent="0.25">
      <c r="A16" s="721" t="str">
        <f>菜單總表!E2</f>
        <v>副食二</v>
      </c>
      <c r="B16" s="737" t="e">
        <f>菜單總表!#REF!</f>
        <v>#REF!</v>
      </c>
      <c r="C16" s="33" t="s">
        <v>32</v>
      </c>
      <c r="D16" s="33">
        <v>60</v>
      </c>
      <c r="E16" s="34" t="e">
        <f>D16*#REF!/1000</f>
        <v>#REF!</v>
      </c>
      <c r="F16" s="62" t="s">
        <v>134</v>
      </c>
      <c r="G16" s="183"/>
      <c r="H16" s="82">
        <f>D16/80</f>
        <v>0.75</v>
      </c>
      <c r="I16" s="83"/>
      <c r="J16" s="82"/>
      <c r="K16" s="745" t="str">
        <f>菜單總表!E3</f>
        <v>紅蘿蔔炒蛋(炒)</v>
      </c>
      <c r="L16" s="33" t="s">
        <v>42</v>
      </c>
      <c r="M16" s="33">
        <v>40</v>
      </c>
      <c r="N16" s="34">
        <f t="shared" ref="N16:N17" si="8">M16*1100/1000</f>
        <v>44</v>
      </c>
      <c r="O16" s="745" t="str">
        <f>菜單總表!E4</f>
        <v>丁香豆干(炒)</v>
      </c>
      <c r="P16" s="33" t="s">
        <v>168</v>
      </c>
      <c r="Q16" s="33">
        <v>43</v>
      </c>
      <c r="R16" s="34">
        <f t="shared" ref="R16:R19" si="9">Q16*1100/1000</f>
        <v>47.3</v>
      </c>
      <c r="S16" s="721" t="str">
        <f>菜單總表!E5</f>
        <v>特燒里肌排×1(燒)</v>
      </c>
      <c r="T16" s="33" t="s">
        <v>379</v>
      </c>
      <c r="U16" s="33">
        <v>65</v>
      </c>
      <c r="V16" s="34">
        <f t="shared" ref="V16:V17" si="10">U16*1100/1000</f>
        <v>71.5</v>
      </c>
      <c r="W16" s="721" t="str">
        <f>菜單總表!E6</f>
        <v>鮮蔬冬粉(炒)</v>
      </c>
      <c r="X16" s="33" t="s">
        <v>181</v>
      </c>
      <c r="Y16" s="33">
        <v>40</v>
      </c>
      <c r="Z16" s="34">
        <f t="shared" ref="Z16:Z28" si="11">Y16*1100/1000</f>
        <v>44</v>
      </c>
      <c r="AA16" s="721" t="str">
        <f>菜單總表!E7</f>
        <v>翡翠蒸蛋(蒸)</v>
      </c>
      <c r="AB16" s="33" t="s">
        <v>45</v>
      </c>
      <c r="AC16" s="33">
        <v>10</v>
      </c>
      <c r="AD16" s="417">
        <f t="shared" ref="AD16:AD18" si="12">AC16*1100/1000</f>
        <v>11</v>
      </c>
    </row>
    <row r="17" spans="1:30" s="36" customFormat="1" ht="24.95" customHeight="1" x14ac:dyDescent="0.25">
      <c r="A17" s="731"/>
      <c r="B17" s="738"/>
      <c r="C17" s="33" t="s">
        <v>160</v>
      </c>
      <c r="D17" s="33">
        <v>10</v>
      </c>
      <c r="E17" s="34" t="e">
        <f>D17*#REF!/1000</f>
        <v>#REF!</v>
      </c>
      <c r="F17" s="62"/>
      <c r="G17" s="185">
        <f>D17/65</f>
        <v>0.15384615384615385</v>
      </c>
      <c r="H17" s="84">
        <f>D17/65</f>
        <v>0.15384615384615385</v>
      </c>
      <c r="I17" s="85"/>
      <c r="J17" s="87"/>
      <c r="K17" s="746"/>
      <c r="L17" s="33" t="s">
        <v>67</v>
      </c>
      <c r="M17" s="33">
        <v>50</v>
      </c>
      <c r="N17" s="34">
        <f t="shared" si="8"/>
        <v>55</v>
      </c>
      <c r="O17" s="746"/>
      <c r="P17" s="33" t="s">
        <v>48</v>
      </c>
      <c r="Q17" s="33">
        <v>3</v>
      </c>
      <c r="R17" s="34">
        <f t="shared" si="9"/>
        <v>3.3</v>
      </c>
      <c r="S17" s="731"/>
      <c r="T17" s="33" t="s">
        <v>48</v>
      </c>
      <c r="U17" s="33">
        <v>3</v>
      </c>
      <c r="V17" s="34">
        <f t="shared" si="10"/>
        <v>3.3</v>
      </c>
      <c r="W17" s="731"/>
      <c r="X17" s="33" t="s">
        <v>81</v>
      </c>
      <c r="Y17" s="33">
        <v>1</v>
      </c>
      <c r="Z17" s="34">
        <f t="shared" si="11"/>
        <v>1.1000000000000001</v>
      </c>
      <c r="AA17" s="731"/>
      <c r="AB17" s="33" t="s">
        <v>185</v>
      </c>
      <c r="AC17" s="33">
        <v>50</v>
      </c>
      <c r="AD17" s="417">
        <f t="shared" si="12"/>
        <v>55</v>
      </c>
    </row>
    <row r="18" spans="1:30" s="36" customFormat="1" ht="24.95" customHeight="1" x14ac:dyDescent="0.25">
      <c r="A18" s="731"/>
      <c r="B18" s="738"/>
      <c r="C18" s="33" t="s">
        <v>46</v>
      </c>
      <c r="D18" s="33">
        <v>1</v>
      </c>
      <c r="E18" s="34" t="e">
        <f>D18*#REF!/1000</f>
        <v>#REF!</v>
      </c>
      <c r="F18" s="62"/>
      <c r="G18" s="187"/>
      <c r="H18" s="399"/>
      <c r="I18" s="414">
        <f>D18/100</f>
        <v>0.01</v>
      </c>
      <c r="J18" s="399"/>
      <c r="K18" s="746"/>
      <c r="L18" s="33" t="s">
        <v>57</v>
      </c>
      <c r="M18" s="33">
        <v>4</v>
      </c>
      <c r="N18" s="34"/>
      <c r="O18" s="746"/>
      <c r="P18" s="33" t="s">
        <v>169</v>
      </c>
      <c r="Q18" s="33">
        <v>5</v>
      </c>
      <c r="R18" s="34">
        <f t="shared" si="9"/>
        <v>5.5</v>
      </c>
      <c r="S18" s="731"/>
      <c r="T18" s="33"/>
      <c r="U18" s="33"/>
      <c r="V18" s="34"/>
      <c r="W18" s="731"/>
      <c r="X18" s="33" t="s">
        <v>52</v>
      </c>
      <c r="Y18" s="33">
        <v>3</v>
      </c>
      <c r="Z18" s="34">
        <f t="shared" si="11"/>
        <v>3.3</v>
      </c>
      <c r="AA18" s="731"/>
      <c r="AB18" s="37" t="s">
        <v>186</v>
      </c>
      <c r="AC18" s="33">
        <v>0.5</v>
      </c>
      <c r="AD18" s="417">
        <f t="shared" si="12"/>
        <v>0.55000000000000004</v>
      </c>
    </row>
    <row r="19" spans="1:30" s="36" customFormat="1" ht="24.95" customHeight="1" x14ac:dyDescent="0.3">
      <c r="A19" s="731"/>
      <c r="B19" s="738"/>
      <c r="C19" s="33" t="s">
        <v>44</v>
      </c>
      <c r="D19" s="33">
        <v>1</v>
      </c>
      <c r="E19" s="34" t="e">
        <f>D19*#REF!/1000</f>
        <v>#REF!</v>
      </c>
      <c r="F19" s="62"/>
      <c r="G19" s="188"/>
      <c r="H19" s="401"/>
      <c r="I19" s="168">
        <f>D19/100</f>
        <v>0.01</v>
      </c>
      <c r="J19" s="399"/>
      <c r="K19" s="746"/>
      <c r="L19" s="33"/>
      <c r="M19" s="33"/>
      <c r="N19" s="34"/>
      <c r="O19" s="746"/>
      <c r="P19" s="33" t="s">
        <v>170</v>
      </c>
      <c r="Q19" s="33">
        <v>5</v>
      </c>
      <c r="R19" s="34">
        <f t="shared" si="9"/>
        <v>5.5</v>
      </c>
      <c r="S19" s="731"/>
      <c r="T19" s="33"/>
      <c r="U19" s="33"/>
      <c r="V19" s="34"/>
      <c r="W19" s="731"/>
      <c r="X19" s="33" t="s">
        <v>66</v>
      </c>
      <c r="Y19" s="33">
        <v>8</v>
      </c>
      <c r="Z19" s="34">
        <f t="shared" si="11"/>
        <v>8.8000000000000007</v>
      </c>
      <c r="AA19" s="731"/>
      <c r="AB19" s="33"/>
      <c r="AC19" s="33"/>
      <c r="AD19" s="417"/>
    </row>
    <row r="20" spans="1:30" s="36" customFormat="1" ht="24.95" customHeight="1" x14ac:dyDescent="0.25">
      <c r="A20" s="731"/>
      <c r="B20" s="738"/>
      <c r="C20" s="33" t="s">
        <v>57</v>
      </c>
      <c r="D20" s="33">
        <v>3</v>
      </c>
      <c r="E20" s="34" t="e">
        <f>D20*#REF!/1000</f>
        <v>#REF!</v>
      </c>
      <c r="F20" s="62" t="s">
        <v>56</v>
      </c>
      <c r="G20" s="189"/>
      <c r="H20" s="399"/>
      <c r="I20" s="77"/>
      <c r="J20" s="399">
        <f>D20/5</f>
        <v>0.6</v>
      </c>
      <c r="K20" s="746"/>
      <c r="L20" s="33"/>
      <c r="M20" s="33"/>
      <c r="N20" s="34"/>
      <c r="O20" s="746"/>
      <c r="P20" s="33"/>
      <c r="Q20" s="33"/>
      <c r="R20" s="34"/>
      <c r="S20" s="731"/>
      <c r="T20" s="33"/>
      <c r="U20" s="33"/>
      <c r="V20" s="34"/>
      <c r="W20" s="731"/>
      <c r="X20" s="33" t="s">
        <v>324</v>
      </c>
      <c r="Y20" s="33">
        <v>10</v>
      </c>
      <c r="Z20" s="34">
        <f t="shared" si="11"/>
        <v>11</v>
      </c>
      <c r="AA20" s="731"/>
      <c r="AB20" s="33"/>
      <c r="AC20" s="33"/>
      <c r="AD20" s="417"/>
    </row>
    <row r="21" spans="1:30" s="36" customFormat="1" ht="24.95" customHeight="1" x14ac:dyDescent="0.25">
      <c r="A21" s="732"/>
      <c r="B21" s="739"/>
      <c r="C21" s="33"/>
      <c r="D21" s="33"/>
      <c r="E21" s="34"/>
      <c r="F21" s="62"/>
      <c r="G21" s="181"/>
      <c r="H21" s="83"/>
      <c r="I21" s="401"/>
      <c r="J21" s="401"/>
      <c r="K21" s="747"/>
      <c r="L21" s="33"/>
      <c r="M21" s="33"/>
      <c r="N21" s="34"/>
      <c r="O21" s="747"/>
      <c r="P21" s="33"/>
      <c r="Q21" s="33"/>
      <c r="R21" s="34"/>
      <c r="S21" s="732"/>
      <c r="T21" s="33"/>
      <c r="U21" s="33"/>
      <c r="V21" s="34"/>
      <c r="W21" s="732"/>
      <c r="X21" s="33" t="s">
        <v>35</v>
      </c>
      <c r="Y21" s="33">
        <v>15</v>
      </c>
      <c r="Z21" s="34">
        <f t="shared" si="11"/>
        <v>16.5</v>
      </c>
      <c r="AA21" s="732"/>
      <c r="AB21" s="33"/>
      <c r="AC21" s="33"/>
      <c r="AD21" s="417"/>
    </row>
    <row r="22" spans="1:30" s="36" customFormat="1" ht="24.95" customHeight="1" x14ac:dyDescent="0.25">
      <c r="A22" s="721" t="s">
        <v>133</v>
      </c>
      <c r="B22" s="737" t="e">
        <f>菜單總表!#REF!</f>
        <v>#REF!</v>
      </c>
      <c r="C22" s="33" t="s">
        <v>78</v>
      </c>
      <c r="D22" s="33">
        <v>75</v>
      </c>
      <c r="E22" s="34" t="e">
        <f>D22*#REF!/1000</f>
        <v>#REF!</v>
      </c>
      <c r="F22" s="62" t="s">
        <v>162</v>
      </c>
      <c r="G22" s="191"/>
      <c r="H22" s="86"/>
      <c r="I22" s="87" t="e">
        <f>E22/100</f>
        <v>#REF!</v>
      </c>
      <c r="J22" s="87"/>
      <c r="K22" s="737" t="str">
        <f>菜單總表!F3</f>
        <v>油菜(炒)</v>
      </c>
      <c r="L22" s="33" t="s">
        <v>166</v>
      </c>
      <c r="M22" s="33">
        <v>60</v>
      </c>
      <c r="N22" s="34">
        <f t="shared" ref="N22:N23" si="13">M22*1100/1000</f>
        <v>66</v>
      </c>
      <c r="O22" s="721" t="str">
        <f>菜單總表!F4</f>
        <v>枸杞高麗菜(炒)</v>
      </c>
      <c r="P22" s="33" t="s">
        <v>39</v>
      </c>
      <c r="Q22" s="33">
        <v>80</v>
      </c>
      <c r="R22" s="34">
        <f t="shared" ref="R22:R27" si="14">Q22*1100/1000</f>
        <v>88</v>
      </c>
      <c r="S22" s="721" t="str">
        <f>菜單總表!F5</f>
        <v>有機小白菜(炒)</v>
      </c>
      <c r="T22" s="33" t="s">
        <v>174</v>
      </c>
      <c r="U22" s="33">
        <v>73</v>
      </c>
      <c r="V22" s="34">
        <f t="shared" ref="V22:V30" si="15">U22*1100/1000</f>
        <v>80.3</v>
      </c>
      <c r="W22" s="721" t="str">
        <f>菜單總表!F6</f>
        <v>青江菜(炒)</v>
      </c>
      <c r="X22" s="33" t="s">
        <v>95</v>
      </c>
      <c r="Y22" s="33">
        <v>60</v>
      </c>
      <c r="Z22" s="34">
        <f t="shared" si="11"/>
        <v>66</v>
      </c>
      <c r="AA22" s="718" t="str">
        <f>菜單總表!F7</f>
        <v>紅絲豆芽菜(炒)</v>
      </c>
      <c r="AB22" s="33" t="s">
        <v>171</v>
      </c>
      <c r="AC22" s="33">
        <v>10</v>
      </c>
      <c r="AD22" s="417">
        <f t="shared" ref="AD22:AD26" si="16">AC22*1100/1000</f>
        <v>11</v>
      </c>
    </row>
    <row r="23" spans="1:30" s="36" customFormat="1" ht="24.95" customHeight="1" x14ac:dyDescent="0.25">
      <c r="A23" s="731"/>
      <c r="B23" s="738"/>
      <c r="C23" s="33" t="s">
        <v>17</v>
      </c>
      <c r="D23" s="33">
        <v>3</v>
      </c>
      <c r="E23" s="34" t="e">
        <f>D23*#REF!/1000</f>
        <v>#REF!</v>
      </c>
      <c r="F23" s="62"/>
      <c r="G23" s="187"/>
      <c r="H23" s="401"/>
      <c r="I23" s="77"/>
      <c r="J23" s="399"/>
      <c r="K23" s="738"/>
      <c r="L23" s="33" t="s">
        <v>71</v>
      </c>
      <c r="M23" s="33">
        <v>3</v>
      </c>
      <c r="N23" s="34">
        <f t="shared" si="13"/>
        <v>3.3</v>
      </c>
      <c r="O23" s="731"/>
      <c r="P23" s="33" t="s">
        <v>48</v>
      </c>
      <c r="Q23" s="33">
        <v>5</v>
      </c>
      <c r="R23" s="34">
        <f t="shared" si="14"/>
        <v>5.5</v>
      </c>
      <c r="S23" s="731"/>
      <c r="T23" s="33" t="s">
        <v>52</v>
      </c>
      <c r="U23" s="33">
        <v>3</v>
      </c>
      <c r="V23" s="34">
        <f t="shared" si="15"/>
        <v>3.3</v>
      </c>
      <c r="W23" s="731"/>
      <c r="X23" s="33" t="s">
        <v>6</v>
      </c>
      <c r="Y23" s="33">
        <v>1</v>
      </c>
      <c r="Z23" s="34">
        <f t="shared" si="11"/>
        <v>1.1000000000000001</v>
      </c>
      <c r="AA23" s="719"/>
      <c r="AB23" s="33" t="s">
        <v>48</v>
      </c>
      <c r="AC23" s="33">
        <v>3</v>
      </c>
      <c r="AD23" s="417">
        <f t="shared" si="16"/>
        <v>3.3</v>
      </c>
    </row>
    <row r="24" spans="1:30" s="36" customFormat="1" ht="24.95" customHeight="1" x14ac:dyDescent="0.25">
      <c r="A24" s="732"/>
      <c r="B24" s="739"/>
      <c r="C24" s="33" t="s">
        <v>57</v>
      </c>
      <c r="D24" s="33">
        <v>3</v>
      </c>
      <c r="E24" s="34" t="e">
        <f>D24*#REF!/1000</f>
        <v>#REF!</v>
      </c>
      <c r="F24" s="62" t="s">
        <v>56</v>
      </c>
      <c r="G24" s="192"/>
      <c r="H24" s="415"/>
      <c r="I24" s="399"/>
      <c r="J24" s="399"/>
      <c r="K24" s="739"/>
      <c r="L24" s="33" t="s">
        <v>57</v>
      </c>
      <c r="M24" s="33">
        <v>3</v>
      </c>
      <c r="N24" s="34"/>
      <c r="O24" s="732"/>
      <c r="P24" s="33" t="s">
        <v>187</v>
      </c>
      <c r="Q24" s="33">
        <v>5</v>
      </c>
      <c r="R24" s="34">
        <f t="shared" si="14"/>
        <v>5.5</v>
      </c>
      <c r="S24" s="732"/>
      <c r="T24" s="44" t="s">
        <v>175</v>
      </c>
      <c r="U24" s="33">
        <v>1</v>
      </c>
      <c r="V24" s="34">
        <f t="shared" si="15"/>
        <v>1.1000000000000001</v>
      </c>
      <c r="W24" s="732"/>
      <c r="X24" s="33" t="s">
        <v>90</v>
      </c>
      <c r="Y24" s="33">
        <v>3</v>
      </c>
      <c r="Z24" s="34">
        <f t="shared" si="11"/>
        <v>3.3</v>
      </c>
      <c r="AA24" s="720"/>
      <c r="AB24" s="33" t="s">
        <v>172</v>
      </c>
      <c r="AC24" s="33">
        <v>50</v>
      </c>
      <c r="AD24" s="417">
        <f t="shared" si="16"/>
        <v>55</v>
      </c>
    </row>
    <row r="25" spans="1:30" s="36" customFormat="1" ht="24.95" customHeight="1" x14ac:dyDescent="0.25">
      <c r="A25" s="721" t="s">
        <v>18</v>
      </c>
      <c r="B25" s="737" t="e">
        <f>菜單總表!#REF!</f>
        <v>#REF!</v>
      </c>
      <c r="C25" s="33" t="s">
        <v>163</v>
      </c>
      <c r="D25" s="33">
        <v>4</v>
      </c>
      <c r="E25" s="34" t="e">
        <f>D25*#REF!/1000</f>
        <v>#REF!</v>
      </c>
      <c r="F25" s="62"/>
      <c r="G25" s="187"/>
      <c r="H25" s="401"/>
      <c r="I25" s="399"/>
      <c r="J25" s="399">
        <f>D25/30</f>
        <v>0.13333333333333333</v>
      </c>
      <c r="K25" s="740" t="str">
        <f>菜單總表!G3</f>
        <v>味噌油腐</v>
      </c>
      <c r="L25" s="33" t="s">
        <v>75</v>
      </c>
      <c r="M25" s="33">
        <v>3</v>
      </c>
      <c r="N25" s="34">
        <f t="shared" ref="N25:N26" si="17">M25*1100/1000</f>
        <v>3.3</v>
      </c>
      <c r="O25" s="748" t="str">
        <f>菜單總表!G4</f>
        <v>海芽大骨</v>
      </c>
      <c r="P25" s="33" t="s">
        <v>395</v>
      </c>
      <c r="Q25" s="33">
        <v>1</v>
      </c>
      <c r="R25" s="34">
        <f t="shared" si="14"/>
        <v>1.1000000000000001</v>
      </c>
      <c r="S25" s="721" t="str">
        <f>菜單總表!G5</f>
        <v>酸 辣 湯</v>
      </c>
      <c r="T25" s="33" t="s">
        <v>38</v>
      </c>
      <c r="U25" s="33">
        <v>10</v>
      </c>
      <c r="V25" s="34">
        <f t="shared" si="15"/>
        <v>11</v>
      </c>
      <c r="W25" s="748" t="str">
        <f>菜單總表!G6</f>
        <v>榨菜肉絲</v>
      </c>
      <c r="X25" s="33" t="s">
        <v>182</v>
      </c>
      <c r="Y25" s="33">
        <v>30</v>
      </c>
      <c r="Z25" s="34">
        <f t="shared" si="11"/>
        <v>33</v>
      </c>
      <c r="AA25" s="721" t="str">
        <f>菜單總表!G7</f>
        <v>紅豆紫米甜湯</v>
      </c>
      <c r="AB25" s="33" t="s">
        <v>189</v>
      </c>
      <c r="AC25" s="33">
        <v>5</v>
      </c>
      <c r="AD25" s="417">
        <f t="shared" si="16"/>
        <v>5.5</v>
      </c>
    </row>
    <row r="26" spans="1:30" s="36" customFormat="1" ht="24.95" customHeight="1" x14ac:dyDescent="0.25">
      <c r="A26" s="731"/>
      <c r="B26" s="738"/>
      <c r="C26" s="33" t="s">
        <v>164</v>
      </c>
      <c r="D26" s="33">
        <v>10</v>
      </c>
      <c r="E26" s="34" t="e">
        <f>D26*#REF!/1000</f>
        <v>#REF!</v>
      </c>
      <c r="F26" s="62"/>
      <c r="G26" s="187">
        <f>D26/20</f>
        <v>0.5</v>
      </c>
      <c r="H26" s="401"/>
      <c r="I26" s="77"/>
      <c r="J26" s="399"/>
      <c r="K26" s="741"/>
      <c r="L26" s="33" t="s">
        <v>414</v>
      </c>
      <c r="M26" s="33">
        <v>20</v>
      </c>
      <c r="N26" s="34">
        <f t="shared" si="17"/>
        <v>22</v>
      </c>
      <c r="O26" s="749"/>
      <c r="P26" s="33" t="s">
        <v>396</v>
      </c>
      <c r="Q26" s="33">
        <v>15</v>
      </c>
      <c r="R26" s="34">
        <f t="shared" si="14"/>
        <v>16.5</v>
      </c>
      <c r="S26" s="731"/>
      <c r="T26" s="33" t="s">
        <v>173</v>
      </c>
      <c r="U26" s="33">
        <v>10</v>
      </c>
      <c r="V26" s="34">
        <f t="shared" si="15"/>
        <v>11</v>
      </c>
      <c r="W26" s="749"/>
      <c r="X26" s="33" t="s">
        <v>35</v>
      </c>
      <c r="Y26" s="33">
        <v>10</v>
      </c>
      <c r="Z26" s="34">
        <f t="shared" si="11"/>
        <v>11</v>
      </c>
      <c r="AA26" s="722"/>
      <c r="AB26" s="33" t="s">
        <v>188</v>
      </c>
      <c r="AC26" s="33">
        <v>5</v>
      </c>
      <c r="AD26" s="417">
        <f t="shared" si="16"/>
        <v>5.5</v>
      </c>
    </row>
    <row r="27" spans="1:30" s="36" customFormat="1" ht="24.95" customHeight="1" x14ac:dyDescent="0.25">
      <c r="A27" s="731"/>
      <c r="B27" s="738"/>
      <c r="C27" s="33" t="s">
        <v>165</v>
      </c>
      <c r="D27" s="33">
        <v>15</v>
      </c>
      <c r="E27" s="34" t="e">
        <f>D27*#REF!/1000</f>
        <v>#REF!</v>
      </c>
      <c r="F27" s="62"/>
      <c r="G27" s="187"/>
      <c r="H27" s="401"/>
      <c r="I27" s="77"/>
      <c r="J27" s="399"/>
      <c r="K27" s="741"/>
      <c r="L27" s="33"/>
      <c r="M27" s="33"/>
      <c r="N27" s="34"/>
      <c r="O27" s="749"/>
      <c r="P27" s="33" t="s">
        <v>71</v>
      </c>
      <c r="Q27" s="33">
        <v>1</v>
      </c>
      <c r="R27" s="34">
        <f t="shared" si="14"/>
        <v>1.1000000000000001</v>
      </c>
      <c r="S27" s="731"/>
      <c r="T27" s="33" t="s">
        <v>32</v>
      </c>
      <c r="U27" s="33">
        <v>10</v>
      </c>
      <c r="V27" s="34">
        <f t="shared" si="15"/>
        <v>11</v>
      </c>
      <c r="W27" s="749"/>
      <c r="X27" s="33" t="s">
        <v>183</v>
      </c>
      <c r="Y27" s="33">
        <v>1</v>
      </c>
      <c r="Z27" s="34">
        <f t="shared" si="11"/>
        <v>1.1000000000000001</v>
      </c>
      <c r="AA27" s="722"/>
      <c r="AB27" s="33"/>
      <c r="AC27" s="33"/>
      <c r="AD27" s="416"/>
    </row>
    <row r="28" spans="1:30" s="36" customFormat="1" ht="24.95" customHeight="1" x14ac:dyDescent="0.25">
      <c r="A28" s="731"/>
      <c r="B28" s="738"/>
      <c r="C28" s="33"/>
      <c r="D28" s="33"/>
      <c r="E28" s="34"/>
      <c r="F28" s="62"/>
      <c r="G28" s="187"/>
      <c r="H28" s="401"/>
      <c r="I28" s="77"/>
      <c r="J28" s="399"/>
      <c r="K28" s="741"/>
      <c r="L28" s="33"/>
      <c r="M28" s="33"/>
      <c r="N28" s="34"/>
      <c r="O28" s="749"/>
      <c r="P28" s="33"/>
      <c r="Q28" s="33"/>
      <c r="R28" s="416"/>
      <c r="S28" s="731"/>
      <c r="T28" s="33" t="s">
        <v>132</v>
      </c>
      <c r="U28" s="33">
        <v>0.5</v>
      </c>
      <c r="V28" s="34">
        <f t="shared" si="15"/>
        <v>0.55000000000000004</v>
      </c>
      <c r="W28" s="749"/>
      <c r="X28" s="33" t="s">
        <v>132</v>
      </c>
      <c r="Y28" s="33">
        <v>3</v>
      </c>
      <c r="Z28" s="34">
        <f t="shared" si="11"/>
        <v>3.3</v>
      </c>
      <c r="AA28" s="722"/>
      <c r="AB28" s="33"/>
      <c r="AC28" s="33"/>
      <c r="AD28" s="417"/>
    </row>
    <row r="29" spans="1:30" s="36" customFormat="1" ht="24.95" customHeight="1" x14ac:dyDescent="0.25">
      <c r="A29" s="732"/>
      <c r="B29" s="739"/>
      <c r="C29" s="33"/>
      <c r="D29" s="33"/>
      <c r="E29" s="34"/>
      <c r="F29" s="62"/>
      <c r="G29" s="187">
        <f>D27/17.5</f>
        <v>0.8571428571428571</v>
      </c>
      <c r="H29" s="401"/>
      <c r="I29" s="77"/>
      <c r="J29" s="399"/>
      <c r="K29" s="742"/>
      <c r="L29" s="33"/>
      <c r="M29" s="33"/>
      <c r="N29" s="34"/>
      <c r="O29" s="750"/>
      <c r="P29" s="33"/>
      <c r="Q29" s="33"/>
      <c r="R29" s="416"/>
      <c r="S29" s="731"/>
      <c r="T29" s="33" t="s">
        <v>8</v>
      </c>
      <c r="U29" s="33">
        <v>30</v>
      </c>
      <c r="V29" s="34">
        <f t="shared" si="15"/>
        <v>33</v>
      </c>
      <c r="W29" s="749"/>
      <c r="X29" s="33"/>
      <c r="Y29" s="39"/>
      <c r="Z29" s="40"/>
      <c r="AA29" s="723"/>
      <c r="AB29" s="33"/>
      <c r="AC29" s="33"/>
      <c r="AD29" s="417"/>
    </row>
    <row r="30" spans="1:30" s="36" customFormat="1" ht="24.95" customHeight="1" x14ac:dyDescent="0.25">
      <c r="A30" s="531"/>
      <c r="B30" s="532"/>
      <c r="C30" s="33"/>
      <c r="D30" s="33"/>
      <c r="E30" s="34"/>
      <c r="F30" s="62"/>
      <c r="G30" s="187"/>
      <c r="H30" s="401"/>
      <c r="I30" s="77"/>
      <c r="J30" s="177"/>
      <c r="K30" s="216"/>
      <c r="L30" s="33"/>
      <c r="M30" s="33"/>
      <c r="N30" s="34"/>
      <c r="O30" s="533"/>
      <c r="P30" s="33"/>
      <c r="Q30" s="33"/>
      <c r="R30" s="416"/>
      <c r="S30" s="732"/>
      <c r="T30" s="33" t="s">
        <v>176</v>
      </c>
      <c r="U30" s="33">
        <v>1</v>
      </c>
      <c r="V30" s="34">
        <f t="shared" si="15"/>
        <v>1.1000000000000001</v>
      </c>
      <c r="W30" s="750"/>
      <c r="X30" s="33"/>
      <c r="Y30" s="39"/>
      <c r="Z30" s="40"/>
      <c r="AA30" s="534"/>
      <c r="AB30" s="33"/>
      <c r="AC30" s="33"/>
      <c r="AD30" s="417"/>
    </row>
    <row r="31" spans="1:30" s="36" customFormat="1" ht="24.95" customHeight="1" x14ac:dyDescent="0.25">
      <c r="A31" s="65" t="s">
        <v>19</v>
      </c>
      <c r="B31" s="63"/>
      <c r="C31" s="33"/>
      <c r="D31" s="33"/>
      <c r="E31" s="34"/>
      <c r="F31" s="62"/>
      <c r="G31" s="187"/>
      <c r="H31" s="401"/>
      <c r="I31" s="77"/>
      <c r="J31" s="177"/>
      <c r="K31" s="169" t="s">
        <v>19</v>
      </c>
      <c r="L31" s="33"/>
      <c r="M31" s="33"/>
      <c r="N31" s="34"/>
      <c r="O31" s="218" t="s">
        <v>19</v>
      </c>
      <c r="P31" s="33" t="s">
        <v>325</v>
      </c>
      <c r="Q31" s="33"/>
      <c r="R31" s="34"/>
      <c r="S31" s="474" t="s">
        <v>19</v>
      </c>
      <c r="T31" s="33" t="s">
        <v>19</v>
      </c>
      <c r="U31" s="33"/>
      <c r="V31" s="34"/>
      <c r="W31" s="218" t="s">
        <v>19</v>
      </c>
      <c r="X31" s="33"/>
      <c r="Y31" s="33"/>
      <c r="Z31" s="35"/>
      <c r="AA31" s="72" t="s">
        <v>19</v>
      </c>
      <c r="AB31" s="33"/>
      <c r="AC31" s="33"/>
      <c r="AD31" s="417"/>
    </row>
    <row r="32" spans="1:30" s="36" customFormat="1" ht="24.95" customHeight="1" thickBot="1" x14ac:dyDescent="0.3">
      <c r="A32" s="136" t="s">
        <v>47</v>
      </c>
      <c r="B32" s="139"/>
      <c r="C32" s="137"/>
      <c r="D32" s="137"/>
      <c r="E32" s="140"/>
      <c r="F32" s="167"/>
      <c r="G32" s="193"/>
      <c r="H32" s="194"/>
      <c r="I32" s="195"/>
      <c r="J32" s="196"/>
      <c r="K32" s="418" t="s">
        <v>47</v>
      </c>
      <c r="L32" s="137"/>
      <c r="M32" s="137"/>
      <c r="N32" s="140"/>
      <c r="O32" s="419" t="s">
        <v>47</v>
      </c>
      <c r="P32" s="137"/>
      <c r="Q32" s="137"/>
      <c r="R32" s="140"/>
      <c r="S32" s="419" t="s">
        <v>47</v>
      </c>
      <c r="T32" s="137"/>
      <c r="U32" s="137"/>
      <c r="V32" s="140"/>
      <c r="W32" s="402" t="s">
        <v>47</v>
      </c>
      <c r="X32" s="42"/>
      <c r="Y32" s="42"/>
      <c r="Z32" s="403"/>
      <c r="AA32" s="226" t="s">
        <v>47</v>
      </c>
      <c r="AB32" s="137"/>
      <c r="AC32" s="137"/>
      <c r="AD32" s="420"/>
    </row>
    <row r="33" spans="1:40" s="11" customFormat="1" ht="19.899999999999999" customHeight="1" x14ac:dyDescent="0.25">
      <c r="A33" s="757" t="s">
        <v>61</v>
      </c>
      <c r="B33" s="197" t="s">
        <v>62</v>
      </c>
      <c r="C33" s="15"/>
      <c r="D33" s="15"/>
      <c r="E33" s="198"/>
      <c r="F33" s="223" t="e">
        <f>SUM(G5:G29)</f>
        <v>#REF!</v>
      </c>
      <c r="G33" s="205"/>
      <c r="H33" s="113"/>
      <c r="I33" s="114"/>
      <c r="J33" s="219"/>
      <c r="K33" s="15" t="s">
        <v>62</v>
      </c>
      <c r="L33" s="112"/>
      <c r="M33" s="52"/>
      <c r="N33" s="507">
        <v>5.5</v>
      </c>
      <c r="O33" s="210" t="s">
        <v>62</v>
      </c>
      <c r="P33" s="112"/>
      <c r="Q33" s="52"/>
      <c r="R33" s="507">
        <v>5.8</v>
      </c>
      <c r="S33" s="210" t="s">
        <v>62</v>
      </c>
      <c r="T33" s="112"/>
      <c r="U33" s="52"/>
      <c r="V33" s="507">
        <v>5.6</v>
      </c>
      <c r="W33" s="210" t="s">
        <v>62</v>
      </c>
      <c r="X33" s="112"/>
      <c r="Y33" s="15"/>
      <c r="Z33" s="507">
        <v>5.5</v>
      </c>
      <c r="AA33" s="16" t="s">
        <v>62</v>
      </c>
      <c r="AB33" s="112"/>
      <c r="AC33" s="15"/>
      <c r="AD33" s="475">
        <v>6</v>
      </c>
    </row>
    <row r="34" spans="1:40" s="11" customFormat="1" ht="19.899999999999999" customHeight="1" x14ac:dyDescent="0.25">
      <c r="A34" s="758"/>
      <c r="B34" s="19" t="s">
        <v>23</v>
      </c>
      <c r="C34" s="12"/>
      <c r="D34" s="12"/>
      <c r="E34" s="97"/>
      <c r="F34" s="424">
        <f>SUM(J5:J29)</f>
        <v>1.7333333333333334</v>
      </c>
      <c r="G34" s="208"/>
      <c r="H34" s="100"/>
      <c r="I34" s="100"/>
      <c r="J34" s="425"/>
      <c r="K34" s="12" t="s">
        <v>23</v>
      </c>
      <c r="L34" s="66"/>
      <c r="M34" s="13"/>
      <c r="N34" s="475">
        <v>2.4</v>
      </c>
      <c r="O34" s="212" t="s">
        <v>23</v>
      </c>
      <c r="P34" s="66"/>
      <c r="Q34" s="13"/>
      <c r="R34" s="475">
        <v>2.5</v>
      </c>
      <c r="S34" s="212" t="s">
        <v>23</v>
      </c>
      <c r="T34" s="66"/>
      <c r="U34" s="13"/>
      <c r="V34" s="475">
        <v>2.4</v>
      </c>
      <c r="W34" s="212" t="s">
        <v>23</v>
      </c>
      <c r="X34" s="66"/>
      <c r="Y34" s="12"/>
      <c r="Z34" s="475">
        <v>2.2000000000000002</v>
      </c>
      <c r="AA34" s="18" t="s">
        <v>23</v>
      </c>
      <c r="AB34" s="66"/>
      <c r="AC34" s="12"/>
      <c r="AD34" s="475">
        <v>2</v>
      </c>
    </row>
    <row r="35" spans="1:40" s="11" customFormat="1" ht="19.899999999999999" customHeight="1" x14ac:dyDescent="0.25">
      <c r="A35" s="758"/>
      <c r="B35" s="19" t="s">
        <v>135</v>
      </c>
      <c r="C35" s="12"/>
      <c r="D35" s="12"/>
      <c r="E35" s="94"/>
      <c r="F35" s="424" t="e">
        <f>SUM(I5:I29)</f>
        <v>#REF!</v>
      </c>
      <c r="G35" s="208"/>
      <c r="H35" s="100"/>
      <c r="I35" s="100"/>
      <c r="J35" s="425"/>
      <c r="K35" s="12" t="s">
        <v>135</v>
      </c>
      <c r="L35" s="66"/>
      <c r="M35" s="13"/>
      <c r="N35" s="475">
        <v>1.6</v>
      </c>
      <c r="O35" s="212" t="s">
        <v>135</v>
      </c>
      <c r="P35" s="66"/>
      <c r="Q35" s="13"/>
      <c r="R35" s="475">
        <v>1.5309999999999999</v>
      </c>
      <c r="S35" s="212" t="s">
        <v>135</v>
      </c>
      <c r="T35" s="66"/>
      <c r="U35" s="13"/>
      <c r="V35" s="475">
        <v>1.9</v>
      </c>
      <c r="W35" s="212" t="s">
        <v>135</v>
      </c>
      <c r="X35" s="66"/>
      <c r="Y35" s="12"/>
      <c r="Z35" s="475">
        <v>1.8</v>
      </c>
      <c r="AA35" s="18" t="s">
        <v>21</v>
      </c>
      <c r="AB35" s="66"/>
      <c r="AC35" s="12"/>
      <c r="AD35" s="475">
        <v>1.5</v>
      </c>
    </row>
    <row r="36" spans="1:40" s="11" customFormat="1" ht="19.899999999999999" customHeight="1" x14ac:dyDescent="0.25">
      <c r="A36" s="758"/>
      <c r="B36" s="60" t="s">
        <v>92</v>
      </c>
      <c r="C36" s="12"/>
      <c r="D36" s="12"/>
      <c r="E36" s="94"/>
      <c r="F36" s="426">
        <f>G32</f>
        <v>0</v>
      </c>
      <c r="G36" s="206"/>
      <c r="H36" s="91"/>
      <c r="I36" s="91"/>
      <c r="J36" s="427"/>
      <c r="K36" s="60" t="s">
        <v>92</v>
      </c>
      <c r="L36" s="66"/>
      <c r="M36" s="13"/>
      <c r="N36" s="475">
        <v>0</v>
      </c>
      <c r="O36" s="211" t="s">
        <v>92</v>
      </c>
      <c r="P36" s="66"/>
      <c r="Q36" s="13"/>
      <c r="R36" s="475">
        <v>0</v>
      </c>
      <c r="S36" s="211" t="s">
        <v>92</v>
      </c>
      <c r="T36" s="66"/>
      <c r="U36" s="13"/>
      <c r="V36" s="475">
        <v>0</v>
      </c>
      <c r="W36" s="211" t="s">
        <v>92</v>
      </c>
      <c r="X36" s="66"/>
      <c r="Y36" s="12"/>
      <c r="Z36" s="475">
        <v>0</v>
      </c>
      <c r="AA36" s="421" t="s">
        <v>92</v>
      </c>
      <c r="AB36" s="66"/>
      <c r="AC36" s="12"/>
      <c r="AD36" s="475">
        <v>0</v>
      </c>
    </row>
    <row r="37" spans="1:40" s="11" customFormat="1" ht="19.899999999999999" customHeight="1" x14ac:dyDescent="0.25">
      <c r="A37" s="758"/>
      <c r="B37" s="19" t="s">
        <v>22</v>
      </c>
      <c r="C37" s="12"/>
      <c r="D37" s="12"/>
      <c r="E37" s="94"/>
      <c r="F37" s="426">
        <f>G31</f>
        <v>0</v>
      </c>
      <c r="G37" s="208"/>
      <c r="H37" s="100"/>
      <c r="I37" s="100"/>
      <c r="J37" s="425"/>
      <c r="K37" s="19" t="s">
        <v>22</v>
      </c>
      <c r="L37" s="66"/>
      <c r="M37" s="13"/>
      <c r="N37" s="475">
        <v>0</v>
      </c>
      <c r="O37" s="213" t="s">
        <v>22</v>
      </c>
      <c r="P37" s="66"/>
      <c r="Q37" s="13"/>
      <c r="R37" s="475">
        <v>1</v>
      </c>
      <c r="S37" s="213" t="s">
        <v>22</v>
      </c>
      <c r="T37" s="66"/>
      <c r="U37" s="13"/>
      <c r="V37" s="475">
        <v>1</v>
      </c>
      <c r="W37" s="213" t="s">
        <v>22</v>
      </c>
      <c r="X37" s="66"/>
      <c r="Y37" s="12"/>
      <c r="Z37" s="475">
        <v>0</v>
      </c>
      <c r="AA37" s="20" t="s">
        <v>361</v>
      </c>
      <c r="AB37" s="66"/>
      <c r="AC37" s="12"/>
      <c r="AD37" s="475">
        <v>0</v>
      </c>
    </row>
    <row r="38" spans="1:40" s="11" customFormat="1" ht="19.899999999999999" customHeight="1" x14ac:dyDescent="0.25">
      <c r="A38" s="758"/>
      <c r="B38" s="19" t="s">
        <v>20</v>
      </c>
      <c r="C38" s="12"/>
      <c r="D38" s="12"/>
      <c r="E38" s="94"/>
      <c r="F38" s="424">
        <f>SUM(H5:H29)</f>
        <v>2.6260683760683761</v>
      </c>
      <c r="G38" s="207"/>
      <c r="H38" s="92"/>
      <c r="I38" s="92"/>
      <c r="J38" s="428"/>
      <c r="K38" s="12" t="s">
        <v>20</v>
      </c>
      <c r="L38" s="66"/>
      <c r="M38" s="13"/>
      <c r="N38" s="475">
        <v>2.5</v>
      </c>
      <c r="O38" s="212" t="s">
        <v>20</v>
      </c>
      <c r="P38" s="66"/>
      <c r="Q38" s="13"/>
      <c r="R38" s="475">
        <v>2.9</v>
      </c>
      <c r="S38" s="212" t="s">
        <v>20</v>
      </c>
      <c r="T38" s="66"/>
      <c r="U38" s="13"/>
      <c r="V38" s="475">
        <v>2.5</v>
      </c>
      <c r="W38" s="212" t="s">
        <v>20</v>
      </c>
      <c r="X38" s="66"/>
      <c r="Y38" s="12"/>
      <c r="Z38" s="475">
        <v>2.5</v>
      </c>
      <c r="AA38" s="18" t="s">
        <v>20</v>
      </c>
      <c r="AB38" s="66"/>
      <c r="AC38" s="12"/>
      <c r="AD38" s="475">
        <v>2.5</v>
      </c>
    </row>
    <row r="39" spans="1:40" s="23" customFormat="1" ht="19.899999999999999" customHeight="1" thickBot="1" x14ac:dyDescent="0.3">
      <c r="A39" s="759"/>
      <c r="B39" s="341" t="s">
        <v>63</v>
      </c>
      <c r="C39" s="342"/>
      <c r="D39" s="343"/>
      <c r="E39" s="344"/>
      <c r="F39" s="345" t="e">
        <f>F33*70+F36*120+F38*75+F35*25+F37*60+F34*45+12*4</f>
        <v>#REF!</v>
      </c>
      <c r="G39" s="346"/>
      <c r="H39" s="143"/>
      <c r="I39" s="143"/>
      <c r="J39" s="245"/>
      <c r="K39" s="300" t="s">
        <v>63</v>
      </c>
      <c r="L39" s="101"/>
      <c r="M39" s="12"/>
      <c r="N39" s="475">
        <f>N33*70+N34*45+N35*25+N38*75</f>
        <v>720.5</v>
      </c>
      <c r="O39" s="430" t="s">
        <v>63</v>
      </c>
      <c r="P39" s="101"/>
      <c r="Q39" s="12"/>
      <c r="R39" s="475">
        <f>R33*70+R34*45+R35*25+R38*75</f>
        <v>774.27499999999998</v>
      </c>
      <c r="S39" s="430" t="s">
        <v>63</v>
      </c>
      <c r="T39" s="101"/>
      <c r="U39" s="12"/>
      <c r="V39" s="475">
        <f>V33*70+V34*45+V35*25+V38*75</f>
        <v>735</v>
      </c>
      <c r="W39" s="430" t="s">
        <v>63</v>
      </c>
      <c r="X39" s="101"/>
      <c r="Y39" s="12"/>
      <c r="Z39" s="475">
        <f>Z33*70+Z34*45+Z35*25+Z38*75</f>
        <v>716.5</v>
      </c>
      <c r="AA39" s="422" t="s">
        <v>63</v>
      </c>
      <c r="AB39" s="101"/>
      <c r="AC39" s="424"/>
      <c r="AD39" s="475">
        <v>767</v>
      </c>
    </row>
    <row r="40" spans="1:40" s="23" customFormat="1" ht="19.899999999999999" customHeight="1" thickBot="1" x14ac:dyDescent="0.3">
      <c r="A40" s="434" t="s">
        <v>50</v>
      </c>
      <c r="B40" s="347"/>
      <c r="C40" s="348"/>
      <c r="D40" s="349"/>
      <c r="E40" s="350"/>
      <c r="F40" s="347"/>
      <c r="G40" s="351"/>
      <c r="H40" s="145"/>
      <c r="I40" s="145"/>
      <c r="J40" s="145"/>
      <c r="K40" s="435" t="s">
        <v>50</v>
      </c>
      <c r="L40" s="406"/>
      <c r="M40" s="407"/>
      <c r="N40" s="429"/>
      <c r="O40" s="405" t="s">
        <v>50</v>
      </c>
      <c r="P40" s="406"/>
      <c r="Q40" s="407"/>
      <c r="R40" s="431"/>
      <c r="S40" s="423" t="s">
        <v>50</v>
      </c>
      <c r="T40" s="406"/>
      <c r="U40" s="409"/>
      <c r="V40" s="409"/>
      <c r="W40" s="405" t="s">
        <v>50</v>
      </c>
      <c r="X40" s="406"/>
      <c r="Y40" s="409"/>
      <c r="Z40" s="432"/>
      <c r="AA40" s="405" t="s">
        <v>50</v>
      </c>
      <c r="AB40" s="410"/>
      <c r="AC40" s="407"/>
      <c r="AD40" s="433"/>
      <c r="AM40" s="45"/>
      <c r="AN40" s="17"/>
    </row>
    <row r="41" spans="1:40" s="107" customFormat="1" ht="33" customHeight="1" x14ac:dyDescent="0.25">
      <c r="A41" s="102" t="s">
        <v>219</v>
      </c>
      <c r="B41" s="103"/>
      <c r="C41" s="104"/>
      <c r="D41" s="104"/>
      <c r="E41" s="104"/>
      <c r="F41" s="105"/>
      <c r="G41" s="267"/>
      <c r="H41" s="267"/>
      <c r="I41" s="267"/>
      <c r="J41" s="267"/>
      <c r="K41" s="106"/>
      <c r="M41" s="104"/>
      <c r="O41" s="105"/>
      <c r="P41" s="105" t="s">
        <v>437</v>
      </c>
      <c r="S41" s="106"/>
      <c r="T41" s="106"/>
      <c r="U41" s="106" t="s">
        <v>30</v>
      </c>
      <c r="V41" s="104"/>
      <c r="W41" s="268"/>
      <c r="X41" s="104"/>
      <c r="Y41" s="104"/>
      <c r="Z41" s="268" t="s">
        <v>143</v>
      </c>
      <c r="AA41" s="103"/>
      <c r="AB41" s="104"/>
      <c r="AC41" s="104"/>
      <c r="AD41" s="104"/>
    </row>
  </sheetData>
  <mergeCells count="49">
    <mergeCell ref="A33:A39"/>
    <mergeCell ref="A5:A8"/>
    <mergeCell ref="A9:A15"/>
    <mergeCell ref="A16:A21"/>
    <mergeCell ref="A22:A24"/>
    <mergeCell ref="A25:A29"/>
    <mergeCell ref="B25:B29"/>
    <mergeCell ref="B22:B24"/>
    <mergeCell ref="K25:K29"/>
    <mergeCell ref="S16:S21"/>
    <mergeCell ref="S22:S24"/>
    <mergeCell ref="S25:S30"/>
    <mergeCell ref="W25:W30"/>
    <mergeCell ref="K22:K24"/>
    <mergeCell ref="O22:O24"/>
    <mergeCell ref="O25:O29"/>
    <mergeCell ref="Y3:Z3"/>
    <mergeCell ref="M3:N3"/>
    <mergeCell ref="Q3:R3"/>
    <mergeCell ref="O16:O21"/>
    <mergeCell ref="O3:P3"/>
    <mergeCell ref="U3:V3"/>
    <mergeCell ref="W5:W8"/>
    <mergeCell ref="W9:W15"/>
    <mergeCell ref="W16:W21"/>
    <mergeCell ref="W22:W24"/>
    <mergeCell ref="W3:X3"/>
    <mergeCell ref="S3:T3"/>
    <mergeCell ref="A1:AD1"/>
    <mergeCell ref="B5:B8"/>
    <mergeCell ref="B9:B15"/>
    <mergeCell ref="B16:B21"/>
    <mergeCell ref="K5:K8"/>
    <mergeCell ref="K9:K15"/>
    <mergeCell ref="K3:L3"/>
    <mergeCell ref="K16:K21"/>
    <mergeCell ref="O5:O8"/>
    <mergeCell ref="O9:O15"/>
    <mergeCell ref="S6:S15"/>
    <mergeCell ref="D3:F3"/>
    <mergeCell ref="B3:C3"/>
    <mergeCell ref="N2:O2"/>
    <mergeCell ref="AA22:AA24"/>
    <mergeCell ref="AA25:AA29"/>
    <mergeCell ref="AA3:AB3"/>
    <mergeCell ref="AC3:AD3"/>
    <mergeCell ref="AA5:AA8"/>
    <mergeCell ref="AA9:AA15"/>
    <mergeCell ref="AA16:AA21"/>
  </mergeCells>
  <phoneticPr fontId="2" type="noConversion"/>
  <printOptions horizontalCentered="1" verticalCentered="1"/>
  <pageMargins left="0" right="0" top="0" bottom="0" header="0" footer="0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view="pageBreakPreview" zoomScale="50" zoomScaleSheetLayoutView="50" workbookViewId="0">
      <selection activeCell="A2" sqref="A2"/>
    </sheetView>
  </sheetViews>
  <sheetFormatPr defaultColWidth="8.875" defaultRowHeight="19.5" x14ac:dyDescent="0.25"/>
  <cols>
    <col min="1" max="1" width="10.375" style="266" customWidth="1"/>
    <col min="2" max="2" width="5.5" style="263" hidden="1" customWidth="1"/>
    <col min="3" max="3" width="5.75" style="264" hidden="1" customWidth="1"/>
    <col min="4" max="5" width="6.625" style="264" hidden="1" customWidth="1"/>
    <col min="6" max="6" width="10.375" style="261" customWidth="1"/>
    <col min="7" max="7" width="14.125" style="108" customWidth="1"/>
    <col min="8" max="8" width="6.25" style="108" customWidth="1"/>
    <col min="9" max="9" width="6.875" style="261" customWidth="1"/>
    <col min="10" max="10" width="5.5" style="263" hidden="1" customWidth="1"/>
    <col min="11" max="11" width="5.75" style="264" hidden="1" customWidth="1"/>
    <col min="12" max="13" width="6.625" style="264" hidden="1" customWidth="1"/>
    <col min="14" max="14" width="7.5" style="261" customWidth="1"/>
    <col min="15" max="15" width="12.375" style="108" customWidth="1"/>
    <col min="16" max="16" width="5.625" style="108" customWidth="1"/>
    <col min="17" max="17" width="6.875" style="261" customWidth="1"/>
    <col min="18" max="18" width="5.5" style="263" hidden="1" customWidth="1"/>
    <col min="19" max="19" width="5.75" style="264" hidden="1" customWidth="1"/>
    <col min="20" max="21" width="6.625" style="264" hidden="1" customWidth="1"/>
    <col min="22" max="22" width="7.5" style="261" customWidth="1"/>
    <col min="23" max="23" width="11.25" style="108" customWidth="1"/>
    <col min="24" max="24" width="5.75" style="108" customWidth="1"/>
    <col min="25" max="25" width="6.875" style="261" customWidth="1"/>
    <col min="26" max="26" width="5.5" style="263" hidden="1" customWidth="1"/>
    <col min="27" max="27" width="5.75" style="264" hidden="1" customWidth="1"/>
    <col min="28" max="29" width="6.625" style="264" hidden="1" customWidth="1"/>
    <col min="30" max="30" width="7.5" style="265" customWidth="1"/>
    <col min="31" max="31" width="11.875" style="108" customWidth="1"/>
    <col min="32" max="32" width="6.625" style="108" customWidth="1"/>
    <col min="33" max="33" width="6.875" style="261" customWidth="1"/>
    <col min="34" max="34" width="8.875" style="69"/>
    <col min="35" max="35" width="9.375" style="241"/>
    <col min="36" max="36" width="9.375" style="241" customWidth="1"/>
    <col min="37" max="73" width="9.375" style="241"/>
    <col min="74" max="16384" width="8.875" style="241"/>
  </cols>
  <sheetData>
    <row r="1" spans="1:37" s="257" customFormat="1" ht="27.75" x14ac:dyDescent="0.25">
      <c r="A1" s="760" t="s">
        <v>789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760"/>
      <c r="S1" s="760"/>
      <c r="T1" s="760"/>
      <c r="U1" s="760"/>
      <c r="V1" s="760"/>
      <c r="W1" s="760"/>
      <c r="X1" s="760"/>
      <c r="Y1" s="760"/>
      <c r="Z1" s="760"/>
      <c r="AA1" s="760"/>
      <c r="AB1" s="760"/>
      <c r="AC1" s="760"/>
      <c r="AD1" s="760"/>
      <c r="AE1" s="760"/>
      <c r="AF1" s="760"/>
      <c r="AG1" s="760"/>
      <c r="AH1" s="760"/>
      <c r="AI1" s="760"/>
      <c r="AJ1" s="760"/>
      <c r="AK1" s="760"/>
    </row>
    <row r="2" spans="1:37" s="6" customFormat="1" ht="20.25" thickBot="1" x14ac:dyDescent="0.3">
      <c r="A2" s="436" t="s">
        <v>323</v>
      </c>
      <c r="B2" s="437"/>
      <c r="C2" s="436"/>
      <c r="D2" s="436"/>
      <c r="E2" s="436"/>
      <c r="F2" s="437" t="s">
        <v>443</v>
      </c>
      <c r="G2" s="438"/>
      <c r="H2" s="439"/>
      <c r="I2" s="439"/>
      <c r="J2" s="439"/>
      <c r="K2" s="511" t="s">
        <v>441</v>
      </c>
      <c r="L2" s="511"/>
      <c r="M2" s="511"/>
      <c r="N2" s="753" t="s">
        <v>439</v>
      </c>
      <c r="O2" s="753"/>
      <c r="P2" s="511" t="s">
        <v>438</v>
      </c>
      <c r="Q2" s="511"/>
      <c r="R2" s="511"/>
      <c r="S2" s="511"/>
      <c r="T2" s="511"/>
      <c r="U2" s="511"/>
      <c r="V2" s="511"/>
      <c r="W2" s="437"/>
      <c r="X2" s="488" t="s">
        <v>440</v>
      </c>
      <c r="Y2" s="488"/>
      <c r="Z2" s="544"/>
      <c r="AA2" s="488"/>
      <c r="AB2" s="545"/>
      <c r="AC2" s="546"/>
      <c r="AD2" s="440"/>
      <c r="AE2"/>
      <c r="AF2"/>
      <c r="AG2"/>
      <c r="AH2"/>
      <c r="AI2"/>
      <c r="AJ2"/>
      <c r="AK2"/>
    </row>
    <row r="3" spans="1:37" s="258" customFormat="1" x14ac:dyDescent="0.25">
      <c r="A3" s="51" t="s">
        <v>76</v>
      </c>
      <c r="B3" s="383"/>
      <c r="C3" s="383"/>
      <c r="D3" s="383"/>
      <c r="E3" s="383"/>
      <c r="F3" s="724">
        <f>菜單總表!A8</f>
        <v>44081</v>
      </c>
      <c r="G3" s="769"/>
      <c r="H3" s="726">
        <f>F3</f>
        <v>44081</v>
      </c>
      <c r="I3" s="751"/>
      <c r="J3" s="384"/>
      <c r="K3" s="384"/>
      <c r="L3" s="384"/>
      <c r="M3" s="384"/>
      <c r="N3" s="724">
        <f>菜單總表!A9</f>
        <v>44082</v>
      </c>
      <c r="O3" s="769"/>
      <c r="P3" s="726">
        <f>N3</f>
        <v>44082</v>
      </c>
      <c r="Q3" s="751"/>
      <c r="R3" s="385"/>
      <c r="S3" s="383"/>
      <c r="T3" s="383"/>
      <c r="U3" s="386"/>
      <c r="V3" s="724">
        <f>菜單總表!A10</f>
        <v>44083</v>
      </c>
      <c r="W3" s="769"/>
      <c r="X3" s="726">
        <f>V3</f>
        <v>44083</v>
      </c>
      <c r="Y3" s="751"/>
      <c r="Z3" s="384"/>
      <c r="AA3" s="384"/>
      <c r="AB3" s="384"/>
      <c r="AC3" s="384"/>
      <c r="AD3" s="724">
        <f>菜單總表!A11</f>
        <v>44084</v>
      </c>
      <c r="AE3" s="769"/>
      <c r="AF3" s="726">
        <f>AD3</f>
        <v>44084</v>
      </c>
      <c r="AG3" s="751"/>
      <c r="AH3" s="724">
        <f>菜單總表!A12</f>
        <v>44085</v>
      </c>
      <c r="AI3" s="762"/>
      <c r="AJ3" s="726">
        <f>AH3</f>
        <v>44085</v>
      </c>
      <c r="AK3" s="727"/>
    </row>
    <row r="4" spans="1:37" s="393" customFormat="1" ht="39" x14ac:dyDescent="0.25">
      <c r="A4" s="387" t="s">
        <v>27</v>
      </c>
      <c r="B4" s="389" t="s">
        <v>136</v>
      </c>
      <c r="C4" s="390" t="s">
        <v>137</v>
      </c>
      <c r="D4" s="390" t="s">
        <v>138</v>
      </c>
      <c r="E4" s="441" t="s">
        <v>139</v>
      </c>
      <c r="F4" s="54" t="s">
        <v>24</v>
      </c>
      <c r="G4" s="24" t="s">
        <v>28</v>
      </c>
      <c r="H4" s="31" t="s">
        <v>14</v>
      </c>
      <c r="I4" s="31" t="s">
        <v>15</v>
      </c>
      <c r="J4" s="389" t="s">
        <v>136</v>
      </c>
      <c r="K4" s="390" t="s">
        <v>137</v>
      </c>
      <c r="L4" s="390" t="s">
        <v>138</v>
      </c>
      <c r="M4" s="441" t="s">
        <v>139</v>
      </c>
      <c r="N4" s="54" t="s">
        <v>24</v>
      </c>
      <c r="O4" s="24" t="s">
        <v>28</v>
      </c>
      <c r="P4" s="31" t="s">
        <v>14</v>
      </c>
      <c r="Q4" s="31" t="s">
        <v>15</v>
      </c>
      <c r="R4" s="391" t="s">
        <v>136</v>
      </c>
      <c r="S4" s="390" t="s">
        <v>137</v>
      </c>
      <c r="T4" s="390" t="s">
        <v>138</v>
      </c>
      <c r="U4" s="392" t="s">
        <v>139</v>
      </c>
      <c r="V4" s="54" t="s">
        <v>24</v>
      </c>
      <c r="W4" s="24" t="s">
        <v>28</v>
      </c>
      <c r="X4" s="31" t="s">
        <v>14</v>
      </c>
      <c r="Y4" s="31" t="s">
        <v>15</v>
      </c>
      <c r="Z4" s="389" t="s">
        <v>136</v>
      </c>
      <c r="AA4" s="390" t="s">
        <v>137</v>
      </c>
      <c r="AB4" s="390" t="s">
        <v>138</v>
      </c>
      <c r="AC4" s="441" t="s">
        <v>139</v>
      </c>
      <c r="AD4" s="54" t="s">
        <v>24</v>
      </c>
      <c r="AE4" s="24" t="s">
        <v>28</v>
      </c>
      <c r="AF4" s="31" t="s">
        <v>14</v>
      </c>
      <c r="AG4" s="462" t="s">
        <v>15</v>
      </c>
      <c r="AH4" s="465" t="s">
        <v>24</v>
      </c>
      <c r="AI4" s="71" t="s">
        <v>28</v>
      </c>
      <c r="AJ4" s="70" t="s">
        <v>14</v>
      </c>
      <c r="AK4" s="466" t="s">
        <v>15</v>
      </c>
    </row>
    <row r="5" spans="1:37" s="133" customFormat="1" ht="24.95" customHeight="1" x14ac:dyDescent="0.25">
      <c r="A5" s="766" t="str">
        <f>菜單總表!C2</f>
        <v>主食</v>
      </c>
      <c r="B5" s="229" t="e">
        <f>#REF!/20</f>
        <v>#REF!</v>
      </c>
      <c r="C5" s="75"/>
      <c r="D5" s="75"/>
      <c r="E5" s="98"/>
      <c r="F5" s="728" t="str">
        <f>菜單總表!C8</f>
        <v>芝麻飯</v>
      </c>
      <c r="G5" s="33" t="s">
        <v>190</v>
      </c>
      <c r="H5" s="33">
        <v>5</v>
      </c>
      <c r="I5" s="34">
        <f>H5*1100/1000</f>
        <v>5.5</v>
      </c>
      <c r="J5" s="229"/>
      <c r="K5" s="75"/>
      <c r="L5" s="75"/>
      <c r="M5" s="98">
        <f>H5/10</f>
        <v>0.5</v>
      </c>
      <c r="N5" s="728" t="str">
        <f>菜單總表!C9</f>
        <v>小米飯</v>
      </c>
      <c r="O5" s="33" t="s">
        <v>70</v>
      </c>
      <c r="P5" s="33">
        <v>20</v>
      </c>
      <c r="Q5" s="34">
        <f t="shared" ref="Q5:Q6" si="0">P5*1100/1000</f>
        <v>22</v>
      </c>
      <c r="R5" s="172">
        <f>Q5/20</f>
        <v>1.1000000000000001</v>
      </c>
      <c r="S5" s="75"/>
      <c r="T5" s="75"/>
      <c r="U5" s="173"/>
      <c r="V5" s="480" t="str">
        <f>菜單總表!C10</f>
        <v>風味餐</v>
      </c>
      <c r="W5" s="33" t="s">
        <v>365</v>
      </c>
      <c r="X5" s="33">
        <v>150</v>
      </c>
      <c r="Y5" s="34">
        <f t="shared" ref="Y5:Y11" si="1">X5*1100/1000</f>
        <v>165</v>
      </c>
      <c r="Z5" s="151"/>
      <c r="AA5" s="75"/>
      <c r="AB5" s="75"/>
      <c r="AC5" s="98"/>
      <c r="AD5" s="728" t="str">
        <f>菜單總表!C11</f>
        <v>海苔飯</v>
      </c>
      <c r="AE5" s="33" t="s">
        <v>209</v>
      </c>
      <c r="AF5" s="33">
        <v>5</v>
      </c>
      <c r="AG5" s="34">
        <f t="shared" ref="AG5:AG6" si="2">AF5*1100/1000</f>
        <v>5.5</v>
      </c>
      <c r="AH5" s="761" t="str">
        <f>菜單總表!C12</f>
        <v>小米飯</v>
      </c>
      <c r="AI5" s="33" t="s">
        <v>70</v>
      </c>
      <c r="AJ5" s="33">
        <v>20</v>
      </c>
      <c r="AK5" s="417">
        <f t="shared" ref="AK5:AK6" si="3">AJ5*1100/1000</f>
        <v>22</v>
      </c>
    </row>
    <row r="6" spans="1:37" s="133" customFormat="1" ht="24.95" customHeight="1" x14ac:dyDescent="0.25">
      <c r="A6" s="767"/>
      <c r="B6" s="229" t="e">
        <f>#REF!/20</f>
        <v>#REF!</v>
      </c>
      <c r="C6" s="400"/>
      <c r="D6" s="76"/>
      <c r="E6" s="398"/>
      <c r="F6" s="729"/>
      <c r="G6" s="33" t="s">
        <v>41</v>
      </c>
      <c r="H6" s="33">
        <v>110</v>
      </c>
      <c r="I6" s="34">
        <f>H6*1100/1000</f>
        <v>121</v>
      </c>
      <c r="J6" s="229">
        <f>H6/20</f>
        <v>5.5</v>
      </c>
      <c r="K6" s="400"/>
      <c r="L6" s="76"/>
      <c r="M6" s="398"/>
      <c r="N6" s="729"/>
      <c r="O6" s="33" t="s">
        <v>55</v>
      </c>
      <c r="P6" s="33">
        <v>90</v>
      </c>
      <c r="Q6" s="34">
        <f t="shared" si="0"/>
        <v>99</v>
      </c>
      <c r="R6" s="172">
        <f>Q6/20</f>
        <v>4.95</v>
      </c>
      <c r="S6" s="413"/>
      <c r="T6" s="76"/>
      <c r="U6" s="174"/>
      <c r="V6" s="731" t="str">
        <f>菜單總表!D10</f>
        <v>義大利肉醬麵(燴)</v>
      </c>
      <c r="W6" s="33" t="s">
        <v>200</v>
      </c>
      <c r="X6" s="33">
        <v>20</v>
      </c>
      <c r="Y6" s="34">
        <f t="shared" si="1"/>
        <v>22</v>
      </c>
      <c r="Z6" s="151">
        <f>X5/30</f>
        <v>5</v>
      </c>
      <c r="AA6" s="413"/>
      <c r="AB6" s="76"/>
      <c r="AC6" s="398"/>
      <c r="AD6" s="729"/>
      <c r="AE6" s="33" t="s">
        <v>210</v>
      </c>
      <c r="AF6" s="33">
        <v>110</v>
      </c>
      <c r="AG6" s="34">
        <f t="shared" si="2"/>
        <v>121</v>
      </c>
      <c r="AH6" s="761"/>
      <c r="AI6" s="33" t="s">
        <v>220</v>
      </c>
      <c r="AJ6" s="33">
        <v>90</v>
      </c>
      <c r="AK6" s="417">
        <f t="shared" si="3"/>
        <v>99</v>
      </c>
    </row>
    <row r="7" spans="1:37" s="133" customFormat="1" ht="24.95" customHeight="1" x14ac:dyDescent="0.25">
      <c r="A7" s="767"/>
      <c r="B7" s="152"/>
      <c r="C7" s="75"/>
      <c r="D7" s="75"/>
      <c r="E7" s="98"/>
      <c r="F7" s="729"/>
      <c r="G7" s="33"/>
      <c r="H7" s="33"/>
      <c r="I7" s="58"/>
      <c r="J7" s="152"/>
      <c r="K7" s="75"/>
      <c r="L7" s="75"/>
      <c r="M7" s="98"/>
      <c r="N7" s="729"/>
      <c r="O7" s="33"/>
      <c r="P7" s="33"/>
      <c r="Q7" s="58"/>
      <c r="R7" s="175"/>
      <c r="S7" s="75"/>
      <c r="T7" s="75"/>
      <c r="U7" s="173"/>
      <c r="V7" s="731"/>
      <c r="W7" s="33" t="s">
        <v>203</v>
      </c>
      <c r="X7" s="33">
        <v>44</v>
      </c>
      <c r="Y7" s="34">
        <f t="shared" si="1"/>
        <v>48.4</v>
      </c>
      <c r="Z7" s="152"/>
      <c r="AA7" s="75"/>
      <c r="AB7" s="78">
        <f>Y15/100</f>
        <v>0</v>
      </c>
      <c r="AC7" s="98"/>
      <c r="AD7" s="729"/>
      <c r="AE7" s="33"/>
      <c r="AF7" s="33"/>
      <c r="AG7" s="463"/>
      <c r="AH7" s="761"/>
      <c r="AI7" s="33"/>
      <c r="AJ7" s="33"/>
      <c r="AK7" s="442"/>
    </row>
    <row r="8" spans="1:37" s="133" customFormat="1" ht="24.95" customHeight="1" x14ac:dyDescent="0.3">
      <c r="A8" s="768"/>
      <c r="B8" s="230"/>
      <c r="C8" s="399" t="e">
        <f>#REF!/35</f>
        <v>#REF!</v>
      </c>
      <c r="D8" s="77"/>
      <c r="E8" s="399"/>
      <c r="F8" s="730"/>
      <c r="G8" s="33"/>
      <c r="H8" s="33"/>
      <c r="I8" s="58"/>
      <c r="J8" s="230"/>
      <c r="K8" s="399"/>
      <c r="L8" s="77"/>
      <c r="M8" s="399"/>
      <c r="N8" s="730"/>
      <c r="O8" s="33"/>
      <c r="P8" s="33"/>
      <c r="Q8" s="58"/>
      <c r="R8" s="176"/>
      <c r="S8" s="401"/>
      <c r="T8" s="77"/>
      <c r="U8" s="177"/>
      <c r="V8" s="731"/>
      <c r="W8" s="33" t="s">
        <v>204</v>
      </c>
      <c r="X8" s="33">
        <v>10</v>
      </c>
      <c r="Y8" s="34">
        <f t="shared" si="1"/>
        <v>11</v>
      </c>
      <c r="Z8" s="153"/>
      <c r="AA8" s="401">
        <f>X7/35</f>
        <v>1.2571428571428571</v>
      </c>
      <c r="AB8" s="77"/>
      <c r="AC8" s="399"/>
      <c r="AD8" s="730"/>
      <c r="AE8" s="33"/>
      <c r="AF8" s="33"/>
      <c r="AG8" s="463"/>
      <c r="AH8" s="761"/>
      <c r="AI8" s="33"/>
      <c r="AJ8" s="33"/>
      <c r="AK8" s="442"/>
    </row>
    <row r="9" spans="1:37" s="133" customFormat="1" ht="24.95" customHeight="1" x14ac:dyDescent="0.25">
      <c r="A9" s="766" t="str">
        <f>菜單總表!D2</f>
        <v>副食一</v>
      </c>
      <c r="B9" s="229"/>
      <c r="C9" s="400" t="e">
        <f>#REF!/30</f>
        <v>#REF!</v>
      </c>
      <c r="D9" s="78"/>
      <c r="E9" s="400"/>
      <c r="F9" s="721" t="str">
        <f>菜單總表!D8</f>
        <v>瓜仔肉燥(滷)</v>
      </c>
      <c r="G9" s="33" t="s">
        <v>36</v>
      </c>
      <c r="H9" s="64">
        <v>45</v>
      </c>
      <c r="I9" s="34">
        <f t="shared" ref="I9:I13" si="4">H9*1100/1000</f>
        <v>49.5</v>
      </c>
      <c r="J9" s="229"/>
      <c r="K9" s="400"/>
      <c r="L9" s="78">
        <f>H9/100</f>
        <v>0.45</v>
      </c>
      <c r="M9" s="400"/>
      <c r="N9" s="770" t="str">
        <f>菜單總表!D9</f>
        <v>黑椒豬排×1(滷)</v>
      </c>
      <c r="O9" s="33" t="s">
        <v>192</v>
      </c>
      <c r="P9" s="64">
        <v>65</v>
      </c>
      <c r="Q9" s="34">
        <f t="shared" ref="Q9:Q10" si="5">P9*1100/1000</f>
        <v>71.5</v>
      </c>
      <c r="R9" s="172"/>
      <c r="S9" s="413">
        <f>Q9/35</f>
        <v>2.0428571428571427</v>
      </c>
      <c r="T9" s="78"/>
      <c r="U9" s="178"/>
      <c r="V9" s="731"/>
      <c r="W9" s="33" t="s">
        <v>205</v>
      </c>
      <c r="X9" s="33">
        <v>10</v>
      </c>
      <c r="Y9" s="34">
        <f t="shared" si="1"/>
        <v>11</v>
      </c>
      <c r="Z9" s="151">
        <f>X8/75</f>
        <v>0.13333333333333333</v>
      </c>
      <c r="AA9" s="413"/>
      <c r="AB9" s="78"/>
      <c r="AC9" s="400"/>
      <c r="AD9" s="721" t="str">
        <f>菜單總表!D11</f>
        <v>京醬肉片(燒)</v>
      </c>
      <c r="AE9" s="33" t="s">
        <v>211</v>
      </c>
      <c r="AF9" s="33">
        <v>52</v>
      </c>
      <c r="AG9" s="34">
        <f t="shared" ref="AG9:AG12" si="6">AF9*1100/1000</f>
        <v>57.2</v>
      </c>
      <c r="AH9" s="763" t="str">
        <f>菜單總表!D12</f>
        <v>滷雞排×1(滷)</v>
      </c>
      <c r="AI9" s="33" t="s">
        <v>57</v>
      </c>
      <c r="AJ9" s="33">
        <v>5</v>
      </c>
      <c r="AK9" s="417">
        <f t="shared" ref="AK9:AK10" si="7">AJ9*1100/1000</f>
        <v>5.5</v>
      </c>
    </row>
    <row r="10" spans="1:37" s="133" customFormat="1" ht="24.95" customHeight="1" x14ac:dyDescent="0.3">
      <c r="A10" s="767"/>
      <c r="B10" s="231"/>
      <c r="C10" s="400"/>
      <c r="D10" s="78" t="e">
        <f>#REF!/100</f>
        <v>#REF!</v>
      </c>
      <c r="E10" s="400"/>
      <c r="F10" s="731"/>
      <c r="G10" s="33" t="s">
        <v>89</v>
      </c>
      <c r="H10" s="64">
        <v>30</v>
      </c>
      <c r="I10" s="34">
        <f t="shared" si="4"/>
        <v>33</v>
      </c>
      <c r="J10" s="231"/>
      <c r="K10" s="400">
        <f>H10/35</f>
        <v>0.8571428571428571</v>
      </c>
      <c r="L10" s="78"/>
      <c r="M10" s="400"/>
      <c r="N10" s="771"/>
      <c r="O10" s="33" t="s">
        <v>68</v>
      </c>
      <c r="P10" s="33">
        <v>5</v>
      </c>
      <c r="Q10" s="34">
        <f t="shared" si="5"/>
        <v>5.5</v>
      </c>
      <c r="R10" s="179"/>
      <c r="S10" s="413"/>
      <c r="T10" s="78"/>
      <c r="U10" s="178">
        <f>P10/5</f>
        <v>1</v>
      </c>
      <c r="V10" s="731"/>
      <c r="W10" s="33" t="s">
        <v>198</v>
      </c>
      <c r="X10" s="33">
        <v>20</v>
      </c>
      <c r="Y10" s="34">
        <f t="shared" si="1"/>
        <v>22</v>
      </c>
      <c r="Z10" s="154"/>
      <c r="AA10" s="413"/>
      <c r="AB10" s="78">
        <f>Y7/100</f>
        <v>0.48399999999999999</v>
      </c>
      <c r="AC10" s="400"/>
      <c r="AD10" s="731"/>
      <c r="AE10" s="44" t="s">
        <v>212</v>
      </c>
      <c r="AF10" s="33">
        <v>30</v>
      </c>
      <c r="AG10" s="34">
        <f t="shared" si="6"/>
        <v>33</v>
      </c>
      <c r="AH10" s="764"/>
      <c r="AI10" s="33" t="s">
        <v>235</v>
      </c>
      <c r="AJ10" s="33">
        <v>90</v>
      </c>
      <c r="AK10" s="417">
        <f t="shared" si="7"/>
        <v>99</v>
      </c>
    </row>
    <row r="11" spans="1:37" s="133" customFormat="1" ht="24.95" customHeight="1" x14ac:dyDescent="0.25">
      <c r="A11" s="767"/>
      <c r="B11" s="232"/>
      <c r="C11" s="78"/>
      <c r="D11" s="78" t="e">
        <f>#REF!/100</f>
        <v>#REF!</v>
      </c>
      <c r="E11" s="398"/>
      <c r="F11" s="731"/>
      <c r="G11" s="33" t="s">
        <v>48</v>
      </c>
      <c r="H11" s="33">
        <v>3</v>
      </c>
      <c r="I11" s="34">
        <f t="shared" si="4"/>
        <v>3.3</v>
      </c>
      <c r="J11" s="232"/>
      <c r="K11" s="78"/>
      <c r="L11" s="76"/>
      <c r="M11" s="398">
        <f>H11/5</f>
        <v>0.6</v>
      </c>
      <c r="N11" s="771"/>
      <c r="O11" s="33"/>
      <c r="P11" s="33"/>
      <c r="Q11" s="58"/>
      <c r="R11" s="180"/>
      <c r="S11" s="79"/>
      <c r="T11" s="76"/>
      <c r="U11" s="174"/>
      <c r="V11" s="731"/>
      <c r="W11" s="33" t="s">
        <v>206</v>
      </c>
      <c r="X11" s="33">
        <v>3</v>
      </c>
      <c r="Y11" s="34">
        <f t="shared" si="1"/>
        <v>3.3</v>
      </c>
      <c r="Z11" s="151">
        <f>X10/85</f>
        <v>0.23529411764705882</v>
      </c>
      <c r="AA11" s="79"/>
      <c r="AB11" s="76"/>
      <c r="AC11" s="398"/>
      <c r="AD11" s="731"/>
      <c r="AE11" s="33" t="s">
        <v>366</v>
      </c>
      <c r="AF11" s="33">
        <v>30</v>
      </c>
      <c r="AG11" s="34">
        <f t="shared" si="6"/>
        <v>33</v>
      </c>
      <c r="AH11" s="764"/>
      <c r="AI11" s="33"/>
      <c r="AJ11" s="33"/>
      <c r="AK11" s="119"/>
    </row>
    <row r="12" spans="1:37" s="133" customFormat="1" ht="24.95" customHeight="1" x14ac:dyDescent="0.25">
      <c r="A12" s="767"/>
      <c r="B12" s="229"/>
      <c r="C12" s="400"/>
      <c r="D12" s="76"/>
      <c r="E12" s="398" t="e">
        <f>#REF!/5</f>
        <v>#REF!</v>
      </c>
      <c r="F12" s="731"/>
      <c r="G12" s="33" t="s">
        <v>362</v>
      </c>
      <c r="H12" s="33">
        <v>25</v>
      </c>
      <c r="I12" s="34">
        <f t="shared" si="4"/>
        <v>27.5</v>
      </c>
      <c r="J12" s="229"/>
      <c r="K12" s="400"/>
      <c r="L12" s="78">
        <f>H12/100</f>
        <v>0.25</v>
      </c>
      <c r="M12" s="398"/>
      <c r="N12" s="771"/>
      <c r="O12" s="44"/>
      <c r="P12" s="44"/>
      <c r="Q12" s="58"/>
      <c r="R12" s="172"/>
      <c r="S12" s="413"/>
      <c r="T12" s="76"/>
      <c r="U12" s="174"/>
      <c r="V12" s="731"/>
      <c r="W12" s="33"/>
      <c r="X12" s="33"/>
      <c r="Y12" s="44"/>
      <c r="Z12" s="151"/>
      <c r="AA12" s="413"/>
      <c r="AB12" s="76"/>
      <c r="AC12" s="398">
        <f>X11/5</f>
        <v>0.6</v>
      </c>
      <c r="AD12" s="731"/>
      <c r="AE12" s="33" t="s">
        <v>68</v>
      </c>
      <c r="AF12" s="33">
        <v>4</v>
      </c>
      <c r="AG12" s="34">
        <f t="shared" si="6"/>
        <v>4.4000000000000004</v>
      </c>
      <c r="AH12" s="764"/>
      <c r="AI12" s="33"/>
      <c r="AJ12" s="33"/>
      <c r="AK12" s="119"/>
    </row>
    <row r="13" spans="1:37" s="133" customFormat="1" ht="24.95" customHeight="1" x14ac:dyDescent="0.25">
      <c r="A13" s="767"/>
      <c r="B13" s="232"/>
      <c r="C13" s="78"/>
      <c r="D13" s="78" t="e">
        <f>#REF!/100</f>
        <v>#REF!</v>
      </c>
      <c r="E13" s="82"/>
      <c r="F13" s="731"/>
      <c r="G13" s="33" t="s">
        <v>363</v>
      </c>
      <c r="H13" s="33">
        <v>8</v>
      </c>
      <c r="I13" s="34">
        <f t="shared" si="4"/>
        <v>8.8000000000000007</v>
      </c>
      <c r="J13" s="233"/>
      <c r="K13" s="83"/>
      <c r="L13" s="78">
        <f>H13/100</f>
        <v>0.08</v>
      </c>
      <c r="M13" s="82"/>
      <c r="N13" s="771"/>
      <c r="O13" s="33"/>
      <c r="P13" s="33"/>
      <c r="Q13" s="58"/>
      <c r="R13" s="181"/>
      <c r="S13" s="80"/>
      <c r="T13" s="81"/>
      <c r="U13" s="182"/>
      <c r="V13" s="731"/>
      <c r="W13" s="33"/>
      <c r="X13" s="33"/>
      <c r="Y13" s="44"/>
      <c r="Z13" s="156"/>
      <c r="AA13" s="80"/>
      <c r="AB13" s="81"/>
      <c r="AC13" s="81"/>
      <c r="AD13" s="731"/>
      <c r="AE13" s="33"/>
      <c r="AF13" s="33"/>
      <c r="AG13" s="463"/>
      <c r="AH13" s="764"/>
      <c r="AI13" s="33"/>
      <c r="AJ13" s="33"/>
      <c r="AK13" s="442"/>
    </row>
    <row r="14" spans="1:37" s="133" customFormat="1" ht="24.95" customHeight="1" x14ac:dyDescent="0.25">
      <c r="A14" s="767"/>
      <c r="B14" s="233"/>
      <c r="C14" s="83"/>
      <c r="D14" s="82"/>
      <c r="E14" s="82"/>
      <c r="F14" s="731"/>
      <c r="G14" s="33"/>
      <c r="H14" s="33"/>
      <c r="I14" s="34"/>
      <c r="J14" s="233"/>
      <c r="K14" s="83"/>
      <c r="L14" s="82"/>
      <c r="M14" s="82"/>
      <c r="N14" s="771"/>
      <c r="O14" s="33"/>
      <c r="P14" s="33"/>
      <c r="Q14" s="58"/>
      <c r="R14" s="181"/>
      <c r="S14" s="80"/>
      <c r="T14" s="81"/>
      <c r="U14" s="182"/>
      <c r="V14" s="731"/>
      <c r="W14" s="33"/>
      <c r="X14" s="33"/>
      <c r="Y14" s="58"/>
      <c r="Z14" s="156"/>
      <c r="AA14" s="80"/>
      <c r="AB14" s="81"/>
      <c r="AC14" s="81"/>
      <c r="AD14" s="731"/>
      <c r="AE14" s="33"/>
      <c r="AF14" s="33"/>
      <c r="AG14" s="463"/>
      <c r="AH14" s="764"/>
      <c r="AI14" s="33"/>
      <c r="AJ14" s="33"/>
      <c r="AK14" s="442"/>
    </row>
    <row r="15" spans="1:37" s="133" customFormat="1" ht="24.95" customHeight="1" x14ac:dyDescent="0.25">
      <c r="A15" s="768"/>
      <c r="B15" s="233"/>
      <c r="C15" s="83"/>
      <c r="D15" s="82"/>
      <c r="E15" s="82"/>
      <c r="F15" s="732"/>
      <c r="G15" s="46"/>
      <c r="H15" s="33"/>
      <c r="I15" s="34"/>
      <c r="J15" s="233"/>
      <c r="K15" s="83"/>
      <c r="L15" s="82"/>
      <c r="M15" s="82"/>
      <c r="N15" s="772"/>
      <c r="R15" s="181"/>
      <c r="S15" s="80"/>
      <c r="T15" s="81"/>
      <c r="U15" s="182"/>
      <c r="V15" s="732"/>
      <c r="W15" s="33"/>
      <c r="X15" s="33"/>
      <c r="Y15" s="58"/>
      <c r="Z15" s="156"/>
      <c r="AA15" s="80"/>
      <c r="AB15" s="81"/>
      <c r="AC15" s="81"/>
      <c r="AD15" s="732"/>
      <c r="AE15" s="33"/>
      <c r="AF15" s="33"/>
      <c r="AG15" s="463"/>
      <c r="AH15" s="765"/>
      <c r="AI15" s="33"/>
      <c r="AJ15" s="33"/>
      <c r="AK15" s="442"/>
    </row>
    <row r="16" spans="1:37" s="133" customFormat="1" ht="24.95" customHeight="1" x14ac:dyDescent="0.25">
      <c r="A16" s="766" t="str">
        <f>菜單總表!E2</f>
        <v>副食二</v>
      </c>
      <c r="B16" s="234"/>
      <c r="C16" s="82"/>
      <c r="D16" s="83" t="e">
        <f>#REF!/100</f>
        <v>#REF!</v>
      </c>
      <c r="E16" s="82"/>
      <c r="F16" s="721" t="str">
        <f>菜單總表!E8</f>
        <v>麥克雞塊×3(炸)</v>
      </c>
      <c r="G16" s="33" t="s">
        <v>191</v>
      </c>
      <c r="H16" s="64">
        <v>60</v>
      </c>
      <c r="I16" s="34">
        <f t="shared" ref="I16:I17" si="8">H16*1100/1000</f>
        <v>66</v>
      </c>
      <c r="J16" s="259">
        <f>H16/80</f>
        <v>0.75</v>
      </c>
      <c r="K16" s="82">
        <f>H16/60</f>
        <v>1</v>
      </c>
      <c r="L16" s="83"/>
      <c r="M16" s="82"/>
      <c r="N16" s="770" t="str">
        <f>菜單總表!E9</f>
        <v>海絲炒干絲(炒)</v>
      </c>
      <c r="O16" s="33" t="s">
        <v>193</v>
      </c>
      <c r="P16" s="33">
        <v>50</v>
      </c>
      <c r="Q16" s="34">
        <f t="shared" ref="Q16:Q19" si="9">P16*1100/1000</f>
        <v>55</v>
      </c>
      <c r="R16" s="183"/>
      <c r="S16" s="82"/>
      <c r="T16" s="83">
        <f>P16/100</f>
        <v>0.5</v>
      </c>
      <c r="U16" s="184"/>
      <c r="V16" s="770" t="str">
        <f>菜單總表!E10</f>
        <v xml:space="preserve">蝦排×1(炸) </v>
      </c>
      <c r="W16" s="33" t="s">
        <v>207</v>
      </c>
      <c r="X16" s="33">
        <v>60</v>
      </c>
      <c r="Y16" s="34">
        <f t="shared" ref="Y16:Y17" si="10">X16*1100/1000</f>
        <v>66</v>
      </c>
      <c r="Z16" s="157">
        <f>X16/100</f>
        <v>0.6</v>
      </c>
      <c r="AA16" s="82">
        <f>X16/60</f>
        <v>1</v>
      </c>
      <c r="AB16" s="83"/>
      <c r="AC16" s="82"/>
      <c r="AD16" s="770" t="str">
        <f>菜單總表!E11</f>
        <v>大瓜炒蛋(炒)</v>
      </c>
      <c r="AE16" s="33" t="s">
        <v>64</v>
      </c>
      <c r="AF16" s="33">
        <v>100</v>
      </c>
      <c r="AG16" s="34">
        <f t="shared" ref="AG16:AG19" si="11">AF16*1100/1000</f>
        <v>110</v>
      </c>
      <c r="AH16" s="763" t="str">
        <f>菜單總表!E12</f>
        <v>鮮蔬豆包絲(炒)</v>
      </c>
      <c r="AI16" s="33" t="s">
        <v>0</v>
      </c>
      <c r="AJ16" s="33">
        <v>60</v>
      </c>
      <c r="AK16" s="417">
        <f t="shared" ref="AK16:AK19" si="12">AJ16*1100/1000</f>
        <v>66</v>
      </c>
    </row>
    <row r="17" spans="1:37" s="133" customFormat="1" ht="24.95" customHeight="1" x14ac:dyDescent="0.25">
      <c r="A17" s="767"/>
      <c r="B17" s="235"/>
      <c r="C17" s="129" t="e">
        <f>#REF!/55</f>
        <v>#REF!</v>
      </c>
      <c r="D17" s="85"/>
      <c r="E17" s="87"/>
      <c r="F17" s="731"/>
      <c r="G17" s="33" t="s">
        <v>57</v>
      </c>
      <c r="H17" s="33">
        <v>5</v>
      </c>
      <c r="I17" s="34">
        <f t="shared" si="8"/>
        <v>5.5</v>
      </c>
      <c r="J17" s="235"/>
      <c r="K17" s="129"/>
      <c r="L17" s="85"/>
      <c r="M17" s="87">
        <f>H17/5</f>
        <v>1</v>
      </c>
      <c r="N17" s="771"/>
      <c r="O17" s="33" t="s">
        <v>194</v>
      </c>
      <c r="P17" s="33">
        <v>35</v>
      </c>
      <c r="Q17" s="34">
        <f t="shared" si="9"/>
        <v>38.5</v>
      </c>
      <c r="R17" s="185"/>
      <c r="S17" s="84">
        <f>P17/40</f>
        <v>0.875</v>
      </c>
      <c r="T17" s="85"/>
      <c r="U17" s="186"/>
      <c r="V17" s="771"/>
      <c r="W17" s="33" t="s">
        <v>48</v>
      </c>
      <c r="X17" s="33">
        <v>6</v>
      </c>
      <c r="Y17" s="34">
        <f t="shared" si="10"/>
        <v>6.6</v>
      </c>
      <c r="Z17" s="158"/>
      <c r="AA17" s="84"/>
      <c r="AB17" s="85"/>
      <c r="AC17" s="398">
        <f>X17/5</f>
        <v>1.2</v>
      </c>
      <c r="AD17" s="771"/>
      <c r="AE17" s="33" t="s">
        <v>68</v>
      </c>
      <c r="AF17" s="33">
        <v>5</v>
      </c>
      <c r="AG17" s="34">
        <f t="shared" si="11"/>
        <v>5.5</v>
      </c>
      <c r="AH17" s="764"/>
      <c r="AI17" s="33" t="s">
        <v>52</v>
      </c>
      <c r="AJ17" s="33">
        <v>3</v>
      </c>
      <c r="AK17" s="417">
        <f t="shared" si="12"/>
        <v>3.3</v>
      </c>
    </row>
    <row r="18" spans="1:37" s="133" customFormat="1" ht="24.95" customHeight="1" x14ac:dyDescent="0.25">
      <c r="A18" s="767"/>
      <c r="B18" s="236"/>
      <c r="C18" s="399"/>
      <c r="D18" s="399"/>
      <c r="E18" s="398" t="e">
        <f>#REF!/5</f>
        <v>#REF!</v>
      </c>
      <c r="F18" s="731"/>
      <c r="G18" s="33"/>
      <c r="H18" s="33"/>
      <c r="I18" s="58"/>
      <c r="J18" s="236"/>
      <c r="K18" s="399"/>
      <c r="L18" s="399"/>
      <c r="M18" s="399"/>
      <c r="N18" s="771"/>
      <c r="O18" s="33" t="s">
        <v>57</v>
      </c>
      <c r="P18" s="33">
        <v>3</v>
      </c>
      <c r="Q18" s="34">
        <f t="shared" si="9"/>
        <v>3.3</v>
      </c>
      <c r="R18" s="187"/>
      <c r="S18" s="399"/>
      <c r="T18" s="399"/>
      <c r="U18" s="177">
        <f>P18/5</f>
        <v>0.6</v>
      </c>
      <c r="V18" s="771"/>
      <c r="W18" s="33"/>
      <c r="X18" s="33"/>
      <c r="Y18" s="58"/>
      <c r="Z18" s="88"/>
      <c r="AA18" s="399"/>
      <c r="AB18" s="399"/>
      <c r="AC18" s="399"/>
      <c r="AD18" s="771"/>
      <c r="AE18" s="44" t="s">
        <v>202</v>
      </c>
      <c r="AF18" s="33">
        <v>30</v>
      </c>
      <c r="AG18" s="34">
        <f t="shared" si="11"/>
        <v>33</v>
      </c>
      <c r="AH18" s="764"/>
      <c r="AI18" s="33" t="s">
        <v>221</v>
      </c>
      <c r="AJ18" s="33">
        <v>31</v>
      </c>
      <c r="AK18" s="417">
        <f t="shared" si="12"/>
        <v>34.1</v>
      </c>
    </row>
    <row r="19" spans="1:37" s="133" customFormat="1" ht="24.95" customHeight="1" x14ac:dyDescent="0.3">
      <c r="A19" s="767"/>
      <c r="B19" s="233"/>
      <c r="C19" s="399"/>
      <c r="D19" s="77"/>
      <c r="E19" s="399"/>
      <c r="F19" s="731"/>
      <c r="G19" s="44"/>
      <c r="H19" s="44"/>
      <c r="I19" s="57"/>
      <c r="J19" s="233"/>
      <c r="K19" s="399"/>
      <c r="L19" s="77"/>
      <c r="M19" s="399"/>
      <c r="N19" s="771"/>
      <c r="O19" s="44" t="s">
        <v>195</v>
      </c>
      <c r="P19" s="44">
        <v>1</v>
      </c>
      <c r="Q19" s="34">
        <f t="shared" si="9"/>
        <v>1.1000000000000001</v>
      </c>
      <c r="R19" s="188"/>
      <c r="S19" s="401"/>
      <c r="T19" s="83">
        <f>P19/100</f>
        <v>0.01</v>
      </c>
      <c r="U19" s="177"/>
      <c r="V19" s="771"/>
      <c r="W19" s="44"/>
      <c r="X19" s="44"/>
      <c r="Y19" s="57"/>
      <c r="Z19" s="159"/>
      <c r="AA19" s="401"/>
      <c r="AB19" s="77"/>
      <c r="AC19" s="399"/>
      <c r="AD19" s="771"/>
      <c r="AE19" s="44" t="s">
        <v>213</v>
      </c>
      <c r="AF19" s="44">
        <v>10</v>
      </c>
      <c r="AG19" s="34">
        <f t="shared" si="11"/>
        <v>11</v>
      </c>
      <c r="AH19" s="764"/>
      <c r="AI19" s="33" t="s">
        <v>171</v>
      </c>
      <c r="AJ19" s="33">
        <v>10</v>
      </c>
      <c r="AK19" s="417">
        <f t="shared" si="12"/>
        <v>11</v>
      </c>
    </row>
    <row r="20" spans="1:37" s="133" customFormat="1" ht="24.95" customHeight="1" x14ac:dyDescent="0.25">
      <c r="A20" s="767"/>
      <c r="B20" s="160"/>
      <c r="C20" s="399"/>
      <c r="D20" s="77"/>
      <c r="E20" s="399"/>
      <c r="F20" s="731"/>
      <c r="G20" s="44"/>
      <c r="H20" s="44"/>
      <c r="I20" s="58"/>
      <c r="J20" s="160"/>
      <c r="K20" s="399"/>
      <c r="L20" s="77"/>
      <c r="M20" s="399"/>
      <c r="N20" s="771"/>
      <c r="O20" s="33"/>
      <c r="P20" s="33"/>
      <c r="Q20" s="58"/>
      <c r="R20" s="252"/>
      <c r="S20" s="399"/>
      <c r="T20" s="77"/>
      <c r="U20" s="177"/>
      <c r="V20" s="771"/>
      <c r="W20" s="44"/>
      <c r="X20" s="44"/>
      <c r="Y20" s="58"/>
      <c r="Z20" s="160"/>
      <c r="AA20" s="399"/>
      <c r="AB20" s="77"/>
      <c r="AC20" s="399"/>
      <c r="AD20" s="771"/>
      <c r="AE20" s="44"/>
      <c r="AF20" s="44"/>
      <c r="AG20" s="464"/>
      <c r="AH20" s="764"/>
      <c r="AI20" s="33"/>
      <c r="AJ20" s="33"/>
      <c r="AK20" s="62"/>
    </row>
    <row r="21" spans="1:37" s="133" customFormat="1" ht="24.95" customHeight="1" x14ac:dyDescent="0.25">
      <c r="A21" s="768"/>
      <c r="B21" s="233"/>
      <c r="C21" s="83"/>
      <c r="D21" s="399"/>
      <c r="E21" s="399"/>
      <c r="F21" s="732"/>
      <c r="G21" s="33"/>
      <c r="H21" s="64"/>
      <c r="I21" s="58"/>
      <c r="J21" s="233"/>
      <c r="K21" s="83"/>
      <c r="L21" s="399"/>
      <c r="M21" s="399"/>
      <c r="N21" s="772"/>
      <c r="O21" s="33"/>
      <c r="P21" s="33"/>
      <c r="Q21" s="58"/>
      <c r="R21" s="181"/>
      <c r="S21" s="83"/>
      <c r="T21" s="401"/>
      <c r="U21" s="190"/>
      <c r="V21" s="772"/>
      <c r="W21" s="33"/>
      <c r="X21" s="44"/>
      <c r="Y21" s="58"/>
      <c r="Z21" s="156"/>
      <c r="AA21" s="83"/>
      <c r="AB21" s="401"/>
      <c r="AC21" s="401"/>
      <c r="AD21" s="772"/>
      <c r="AE21" s="33"/>
      <c r="AF21" s="33"/>
      <c r="AG21" s="463"/>
      <c r="AH21" s="765"/>
      <c r="AI21" s="33"/>
      <c r="AJ21" s="33"/>
      <c r="AK21" s="442"/>
    </row>
    <row r="22" spans="1:37" s="133" customFormat="1" ht="24.95" customHeight="1" x14ac:dyDescent="0.25">
      <c r="A22" s="766" t="s">
        <v>133</v>
      </c>
      <c r="B22" s="131"/>
      <c r="C22" s="86"/>
      <c r="D22" s="87" t="e">
        <f>#REF!/100</f>
        <v>#REF!</v>
      </c>
      <c r="E22" s="87"/>
      <c r="F22" s="721" t="str">
        <f>菜單總表!F8</f>
        <v>木耳青花菜(炒)</v>
      </c>
      <c r="G22" s="33" t="s">
        <v>184</v>
      </c>
      <c r="H22" s="33">
        <v>1</v>
      </c>
      <c r="I22" s="34">
        <f t="shared" ref="I22:I26" si="13">H22*1100/1000</f>
        <v>1.1000000000000001</v>
      </c>
      <c r="J22" s="248"/>
      <c r="K22" s="128"/>
      <c r="L22" s="129">
        <f>I22/100</f>
        <v>1.1000000000000001E-2</v>
      </c>
      <c r="M22" s="443"/>
      <c r="N22" s="718" t="str">
        <f>菜單總表!F9</f>
        <v>紅絲大白菜(炒)</v>
      </c>
      <c r="O22" s="33" t="s">
        <v>196</v>
      </c>
      <c r="P22" s="33">
        <v>10</v>
      </c>
      <c r="Q22" s="34">
        <f t="shared" ref="Q22:Q29" si="14">P22*1100/1000</f>
        <v>11</v>
      </c>
      <c r="R22" s="183"/>
      <c r="S22" s="82"/>
      <c r="T22" s="83">
        <f>P22/100</f>
        <v>0.1</v>
      </c>
      <c r="U22" s="227"/>
      <c r="V22" s="770" t="str">
        <f>菜單總表!F10</f>
        <v>有機油菜(炒)</v>
      </c>
      <c r="W22" s="33" t="s">
        <v>208</v>
      </c>
      <c r="X22" s="33">
        <v>70</v>
      </c>
      <c r="Y22" s="34">
        <f t="shared" ref="Y22:Y28" si="15">X22*1100/1000</f>
        <v>77</v>
      </c>
      <c r="Z22" s="248"/>
      <c r="AA22" s="128"/>
      <c r="AB22" s="129">
        <f>Y22/100</f>
        <v>0.77</v>
      </c>
      <c r="AC22" s="443"/>
      <c r="AD22" s="770" t="str">
        <f>菜單總表!F11</f>
        <v>韭菜豆芽菜(炒)</v>
      </c>
      <c r="AE22" s="33" t="s">
        <v>214</v>
      </c>
      <c r="AF22" s="33">
        <v>5</v>
      </c>
      <c r="AG22" s="34">
        <f t="shared" ref="AG22:AG28" si="16">AF22*1100/1000</f>
        <v>5.5</v>
      </c>
      <c r="AH22" s="761" t="str">
        <f>菜單總表!F12</f>
        <v>青江菜(炒)</v>
      </c>
      <c r="AI22" s="33" t="s">
        <v>83</v>
      </c>
      <c r="AJ22" s="33">
        <v>80</v>
      </c>
      <c r="AK22" s="417">
        <f t="shared" ref="AK22:AK26" si="17">AJ22*1100/1000</f>
        <v>88</v>
      </c>
    </row>
    <row r="23" spans="1:37" s="133" customFormat="1" ht="24.95" customHeight="1" x14ac:dyDescent="0.25">
      <c r="A23" s="767"/>
      <c r="B23" s="236"/>
      <c r="C23" s="399"/>
      <c r="D23" s="77"/>
      <c r="E23" s="398" t="e">
        <f>#REF!/5</f>
        <v>#REF!</v>
      </c>
      <c r="F23" s="731"/>
      <c r="G23" s="240" t="s">
        <v>364</v>
      </c>
      <c r="H23" s="64">
        <v>75</v>
      </c>
      <c r="I23" s="34">
        <f t="shared" si="13"/>
        <v>82.5</v>
      </c>
      <c r="J23" s="229"/>
      <c r="K23" s="400"/>
      <c r="L23" s="78">
        <f>H23/100</f>
        <v>0.75</v>
      </c>
      <c r="M23" s="399"/>
      <c r="N23" s="776"/>
      <c r="O23" s="33" t="s">
        <v>197</v>
      </c>
      <c r="P23" s="33">
        <v>80</v>
      </c>
      <c r="Q23" s="34">
        <f t="shared" si="14"/>
        <v>88</v>
      </c>
      <c r="R23" s="183"/>
      <c r="S23" s="82"/>
      <c r="T23" s="83">
        <f>P23/100</f>
        <v>0.8</v>
      </c>
      <c r="U23" s="177"/>
      <c r="V23" s="771"/>
      <c r="W23" s="33" t="s">
        <v>206</v>
      </c>
      <c r="X23" s="33">
        <v>3</v>
      </c>
      <c r="Y23" s="34">
        <f t="shared" si="15"/>
        <v>3.3</v>
      </c>
      <c r="Z23" s="221"/>
      <c r="AA23" s="89"/>
      <c r="AB23" s="77"/>
      <c r="AC23" s="398">
        <f>X23/5</f>
        <v>0.6</v>
      </c>
      <c r="AD23" s="771"/>
      <c r="AE23" s="33" t="s">
        <v>215</v>
      </c>
      <c r="AF23" s="33">
        <v>50</v>
      </c>
      <c r="AG23" s="34">
        <f t="shared" si="16"/>
        <v>55</v>
      </c>
      <c r="AH23" s="761"/>
      <c r="AI23" s="33" t="s">
        <v>57</v>
      </c>
      <c r="AJ23" s="33">
        <v>3</v>
      </c>
      <c r="AK23" s="417">
        <f t="shared" si="17"/>
        <v>3.3</v>
      </c>
    </row>
    <row r="24" spans="1:37" s="260" customFormat="1" ht="24.95" customHeight="1" x14ac:dyDescent="0.25">
      <c r="A24" s="768"/>
      <c r="B24" s="132" t="e">
        <f>#REF!/20</f>
        <v>#REF!</v>
      </c>
      <c r="C24" s="415"/>
      <c r="D24" s="399"/>
      <c r="E24" s="399"/>
      <c r="F24" s="732"/>
      <c r="G24" s="33" t="s">
        <v>57</v>
      </c>
      <c r="H24" s="33">
        <v>3</v>
      </c>
      <c r="I24" s="34">
        <f t="shared" si="13"/>
        <v>3.3</v>
      </c>
      <c r="J24" s="235"/>
      <c r="K24" s="129"/>
      <c r="L24" s="85"/>
      <c r="M24" s="87">
        <f>H24/5</f>
        <v>0.6</v>
      </c>
      <c r="N24" s="777"/>
      <c r="O24" s="33" t="s">
        <v>57</v>
      </c>
      <c r="P24" s="33">
        <v>3</v>
      </c>
      <c r="Q24" s="34">
        <f t="shared" si="14"/>
        <v>3.3</v>
      </c>
      <c r="R24" s="187"/>
      <c r="S24" s="399"/>
      <c r="T24" s="399"/>
      <c r="U24" s="177">
        <f>P24/5</f>
        <v>0.6</v>
      </c>
      <c r="V24" s="772"/>
      <c r="W24" s="33" t="s">
        <v>295</v>
      </c>
      <c r="X24" s="33">
        <v>1</v>
      </c>
      <c r="Y24" s="34">
        <f t="shared" si="15"/>
        <v>1.1000000000000001</v>
      </c>
      <c r="Z24" s="251"/>
      <c r="AA24" s="90"/>
      <c r="AB24" s="129">
        <f>Y24/100</f>
        <v>1.1000000000000001E-2</v>
      </c>
      <c r="AC24" s="399"/>
      <c r="AD24" s="772"/>
      <c r="AE24" s="33" t="s">
        <v>68</v>
      </c>
      <c r="AF24" s="33">
        <v>3</v>
      </c>
      <c r="AG24" s="34">
        <f t="shared" si="16"/>
        <v>3.3</v>
      </c>
      <c r="AH24" s="761"/>
      <c r="AI24" s="33" t="s">
        <v>58</v>
      </c>
      <c r="AJ24" s="33">
        <v>10</v>
      </c>
      <c r="AK24" s="417">
        <f t="shared" si="17"/>
        <v>11</v>
      </c>
    </row>
    <row r="25" spans="1:37" s="260" customFormat="1" ht="24.95" customHeight="1" x14ac:dyDescent="0.25">
      <c r="A25" s="766" t="s">
        <v>18</v>
      </c>
      <c r="B25" s="236" t="e">
        <f>#REF!/20</f>
        <v>#REF!</v>
      </c>
      <c r="C25" s="399"/>
      <c r="D25" s="399"/>
      <c r="E25" s="399"/>
      <c r="F25" s="721" t="str">
        <f>菜單總表!G8</f>
        <v>紫菜蛋花</v>
      </c>
      <c r="G25" s="33" t="s">
        <v>402</v>
      </c>
      <c r="H25" s="33">
        <v>1</v>
      </c>
      <c r="I25" s="34">
        <f t="shared" si="13"/>
        <v>1.1000000000000001</v>
      </c>
      <c r="J25" s="255">
        <f>H26/35</f>
        <v>0.17142857142857143</v>
      </c>
      <c r="K25" s="77"/>
      <c r="L25" s="77"/>
      <c r="M25" s="399"/>
      <c r="N25" s="721" t="str">
        <f>菜單總表!G9</f>
        <v>玉米濃湯</v>
      </c>
      <c r="O25" s="33" t="s">
        <v>198</v>
      </c>
      <c r="P25" s="33">
        <v>10</v>
      </c>
      <c r="Q25" s="34">
        <f t="shared" si="14"/>
        <v>11</v>
      </c>
      <c r="R25" s="253">
        <f>Q25/85</f>
        <v>0.12941176470588237</v>
      </c>
      <c r="S25" s="89"/>
      <c r="T25" s="77"/>
      <c r="U25" s="177"/>
      <c r="V25" s="721" t="str">
        <f>菜單總表!G10</f>
        <v xml:space="preserve"> 蟹絲翡翠             </v>
      </c>
      <c r="W25" s="33" t="s">
        <v>45</v>
      </c>
      <c r="X25" s="33">
        <v>6</v>
      </c>
      <c r="Y25" s="34">
        <f t="shared" si="15"/>
        <v>6.6</v>
      </c>
      <c r="Z25" s="221"/>
      <c r="AA25" s="89"/>
      <c r="AB25" s="77">
        <f>X25/100</f>
        <v>0.06</v>
      </c>
      <c r="AC25" s="399"/>
      <c r="AD25" s="721" t="str">
        <f>菜單總表!G11</f>
        <v>蔬菜田園</v>
      </c>
      <c r="AE25" s="33" t="s">
        <v>216</v>
      </c>
      <c r="AF25" s="33">
        <v>20</v>
      </c>
      <c r="AG25" s="34">
        <f t="shared" si="16"/>
        <v>22</v>
      </c>
      <c r="AH25" s="721" t="str">
        <f>菜單總表!G12</f>
        <v>桂圓銀耳甜湯</v>
      </c>
      <c r="AI25" s="33" t="s">
        <v>222</v>
      </c>
      <c r="AJ25" s="33">
        <v>10</v>
      </c>
      <c r="AK25" s="417">
        <f t="shared" si="17"/>
        <v>11</v>
      </c>
    </row>
    <row r="26" spans="1:37" s="260" customFormat="1" ht="24.95" customHeight="1" x14ac:dyDescent="0.25">
      <c r="A26" s="767"/>
      <c r="B26" s="236" t="e">
        <f>#REF!/17.5</f>
        <v>#REF!</v>
      </c>
      <c r="C26" s="399"/>
      <c r="D26" s="77"/>
      <c r="E26" s="399"/>
      <c r="F26" s="731"/>
      <c r="G26" s="33" t="s">
        <v>403</v>
      </c>
      <c r="H26" s="33">
        <v>6</v>
      </c>
      <c r="I26" s="34">
        <f t="shared" si="13"/>
        <v>6.6</v>
      </c>
      <c r="J26" s="255"/>
      <c r="K26" s="77" t="e">
        <f>H27/10</f>
        <v>#VALUE!</v>
      </c>
      <c r="L26" s="77"/>
      <c r="M26" s="399"/>
      <c r="N26" s="731"/>
      <c r="O26" s="33" t="s">
        <v>199</v>
      </c>
      <c r="P26" s="33">
        <v>10</v>
      </c>
      <c r="Q26" s="34">
        <f t="shared" si="14"/>
        <v>11</v>
      </c>
      <c r="R26" s="253"/>
      <c r="S26" s="89"/>
      <c r="T26" s="77">
        <f>Q26/100</f>
        <v>0.11</v>
      </c>
      <c r="U26" s="177"/>
      <c r="V26" s="731"/>
      <c r="W26" s="33" t="s">
        <v>406</v>
      </c>
      <c r="X26" s="33">
        <v>13</v>
      </c>
      <c r="Y26" s="34">
        <f t="shared" si="15"/>
        <v>14.3</v>
      </c>
      <c r="Z26" s="221"/>
      <c r="AA26" s="82">
        <f>X26/55</f>
        <v>0.23636363636363636</v>
      </c>
      <c r="AB26" s="77"/>
      <c r="AC26" s="399"/>
      <c r="AD26" s="731"/>
      <c r="AE26" s="33" t="s">
        <v>217</v>
      </c>
      <c r="AF26" s="33">
        <v>50</v>
      </c>
      <c r="AG26" s="34">
        <f t="shared" si="16"/>
        <v>55</v>
      </c>
      <c r="AH26" s="731"/>
      <c r="AI26" s="33" t="s">
        <v>87</v>
      </c>
      <c r="AJ26" s="33">
        <v>10</v>
      </c>
      <c r="AK26" s="417">
        <f t="shared" si="17"/>
        <v>11</v>
      </c>
    </row>
    <row r="27" spans="1:37" s="260" customFormat="1" ht="24.95" customHeight="1" x14ac:dyDescent="0.25">
      <c r="A27" s="767"/>
      <c r="B27" s="236"/>
      <c r="C27" s="399"/>
      <c r="D27" s="77"/>
      <c r="E27" s="399"/>
      <c r="F27" s="731"/>
      <c r="G27" s="33" t="s">
        <v>404</v>
      </c>
      <c r="H27" s="33" t="s">
        <v>405</v>
      </c>
      <c r="I27" s="33" t="s">
        <v>405</v>
      </c>
      <c r="J27" s="255"/>
      <c r="K27" s="77"/>
      <c r="L27" s="77"/>
      <c r="M27" s="399"/>
      <c r="N27" s="731"/>
      <c r="O27" s="33" t="s">
        <v>201</v>
      </c>
      <c r="P27" s="33">
        <v>45</v>
      </c>
      <c r="Q27" s="34">
        <f t="shared" si="14"/>
        <v>49.5</v>
      </c>
      <c r="R27" s="253">
        <f>Q27/90</f>
        <v>0.55000000000000004</v>
      </c>
      <c r="S27" s="89"/>
      <c r="T27" s="77"/>
      <c r="U27" s="177"/>
      <c r="V27" s="731"/>
      <c r="W27" s="37" t="s">
        <v>186</v>
      </c>
      <c r="X27" s="33">
        <v>0.5</v>
      </c>
      <c r="Y27" s="34">
        <f t="shared" si="15"/>
        <v>0.55000000000000004</v>
      </c>
      <c r="Z27" s="221"/>
      <c r="AA27" s="89"/>
      <c r="AB27" s="77"/>
      <c r="AC27" s="398">
        <f>X27/5</f>
        <v>0.1</v>
      </c>
      <c r="AD27" s="731"/>
      <c r="AE27" s="33" t="s">
        <v>213</v>
      </c>
      <c r="AF27" s="33">
        <v>10</v>
      </c>
      <c r="AG27" s="34">
        <f t="shared" si="16"/>
        <v>11</v>
      </c>
      <c r="AH27" s="731"/>
      <c r="AI27" s="33"/>
      <c r="AJ27" s="33"/>
      <c r="AK27" s="417"/>
    </row>
    <row r="28" spans="1:37" s="260" customFormat="1" ht="24.95" customHeight="1" x14ac:dyDescent="0.25">
      <c r="A28" s="767"/>
      <c r="B28" s="236"/>
      <c r="C28" s="399"/>
      <c r="D28" s="77"/>
      <c r="E28" s="399"/>
      <c r="F28" s="731"/>
      <c r="G28" s="33"/>
      <c r="H28" s="33"/>
      <c r="I28" s="58"/>
      <c r="J28" s="255"/>
      <c r="K28" s="77"/>
      <c r="L28" s="77"/>
      <c r="M28" s="399"/>
      <c r="N28" s="731"/>
      <c r="O28" s="33" t="s">
        <v>202</v>
      </c>
      <c r="P28" s="33">
        <v>10</v>
      </c>
      <c r="Q28" s="34">
        <f t="shared" si="14"/>
        <v>11</v>
      </c>
      <c r="R28" s="253"/>
      <c r="S28" s="89">
        <f>P28/55</f>
        <v>0.18181818181818182</v>
      </c>
      <c r="T28" s="77"/>
      <c r="U28" s="177"/>
      <c r="V28" s="731"/>
      <c r="W28" s="33" t="s">
        <v>407</v>
      </c>
      <c r="X28" s="33">
        <v>13</v>
      </c>
      <c r="Y28" s="34">
        <f t="shared" si="15"/>
        <v>14.3</v>
      </c>
      <c r="Z28" s="221">
        <f>X28/100</f>
        <v>0.13</v>
      </c>
      <c r="AA28" s="89"/>
      <c r="AB28" s="77"/>
      <c r="AC28" s="399"/>
      <c r="AD28" s="731"/>
      <c r="AE28" s="33" t="s">
        <v>218</v>
      </c>
      <c r="AF28" s="33">
        <v>1</v>
      </c>
      <c r="AG28" s="34">
        <f t="shared" si="16"/>
        <v>1.1000000000000001</v>
      </c>
      <c r="AH28" s="731"/>
      <c r="AI28" s="33"/>
      <c r="AJ28" s="33"/>
      <c r="AK28" s="442"/>
    </row>
    <row r="29" spans="1:37" s="260" customFormat="1" ht="24.95" customHeight="1" x14ac:dyDescent="0.25">
      <c r="A29" s="768"/>
      <c r="B29" s="236" t="e">
        <f>#REF!/20</f>
        <v>#REF!</v>
      </c>
      <c r="C29" s="399"/>
      <c r="D29" s="77"/>
      <c r="E29" s="399"/>
      <c r="F29" s="732"/>
      <c r="G29" s="33"/>
      <c r="H29" s="33"/>
      <c r="I29" s="58"/>
      <c r="J29" s="255"/>
      <c r="K29" s="77">
        <f>H25/80</f>
        <v>1.2500000000000001E-2</v>
      </c>
      <c r="L29" s="77"/>
      <c r="M29" s="399"/>
      <c r="N29" s="732"/>
      <c r="O29" s="33" t="s">
        <v>200</v>
      </c>
      <c r="P29" s="33">
        <v>10</v>
      </c>
      <c r="Q29" s="34">
        <f t="shared" si="14"/>
        <v>11</v>
      </c>
      <c r="R29" s="253"/>
      <c r="S29" s="89"/>
      <c r="T29" s="77">
        <f>Q29/100</f>
        <v>0.11</v>
      </c>
      <c r="U29" s="177"/>
      <c r="V29" s="732"/>
      <c r="W29" s="33"/>
      <c r="X29" s="33"/>
      <c r="Y29" s="58"/>
      <c r="Z29" s="221"/>
      <c r="AA29" s="89"/>
      <c r="AB29" s="77"/>
      <c r="AC29" s="399"/>
      <c r="AD29" s="732"/>
      <c r="AE29" s="33"/>
      <c r="AF29" s="33"/>
      <c r="AG29" s="463"/>
      <c r="AH29" s="732"/>
      <c r="AI29" s="33"/>
      <c r="AJ29" s="33"/>
      <c r="AK29" s="442"/>
    </row>
    <row r="30" spans="1:37" s="260" customFormat="1" ht="24.95" customHeight="1" x14ac:dyDescent="0.25">
      <c r="A30" s="130" t="s">
        <v>19</v>
      </c>
      <c r="B30" s="236"/>
      <c r="C30" s="399"/>
      <c r="D30" s="77" t="e">
        <f>#REF!/100</f>
        <v>#REF!</v>
      </c>
      <c r="E30" s="399"/>
      <c r="F30" s="72" t="s">
        <v>19</v>
      </c>
      <c r="G30" s="33"/>
      <c r="H30" s="33"/>
      <c r="I30" s="58"/>
      <c r="J30" s="255">
        <v>1</v>
      </c>
      <c r="K30" s="77"/>
      <c r="L30" s="77"/>
      <c r="M30" s="399"/>
      <c r="N30" s="65" t="s">
        <v>59</v>
      </c>
      <c r="O30" s="33" t="s">
        <v>430</v>
      </c>
      <c r="P30" s="33"/>
      <c r="Q30" s="58"/>
      <c r="R30" s="253"/>
      <c r="S30" s="89"/>
      <c r="T30" s="77"/>
      <c r="U30" s="177"/>
      <c r="V30" s="65" t="s">
        <v>59</v>
      </c>
      <c r="W30" s="33" t="s">
        <v>326</v>
      </c>
      <c r="X30" s="33"/>
      <c r="Y30" s="58"/>
      <c r="Z30" s="221">
        <v>1</v>
      </c>
      <c r="AA30" s="89"/>
      <c r="AB30" s="77"/>
      <c r="AC30" s="399"/>
      <c r="AD30" s="65" t="s">
        <v>59</v>
      </c>
      <c r="AE30" s="33"/>
      <c r="AF30" s="33"/>
      <c r="AG30" s="463"/>
      <c r="AH30" s="65" t="s">
        <v>19</v>
      </c>
      <c r="AI30" s="42"/>
      <c r="AJ30" s="42"/>
      <c r="AK30" s="451"/>
    </row>
    <row r="31" spans="1:37" s="260" customFormat="1" ht="24.95" customHeight="1" thickBot="1" x14ac:dyDescent="0.3">
      <c r="A31" s="135" t="s">
        <v>47</v>
      </c>
      <c r="B31" s="237"/>
      <c r="C31" s="238"/>
      <c r="D31" s="239"/>
      <c r="E31" s="239"/>
      <c r="F31" s="404" t="s">
        <v>47</v>
      </c>
      <c r="G31" s="42"/>
      <c r="H31" s="42"/>
      <c r="I31" s="59"/>
      <c r="J31" s="445"/>
      <c r="K31" s="238"/>
      <c r="L31" s="238"/>
      <c r="M31" s="239"/>
      <c r="N31" s="53" t="s">
        <v>60</v>
      </c>
      <c r="O31" s="42"/>
      <c r="P31" s="42"/>
      <c r="Q31" s="59"/>
      <c r="R31" s="446">
        <v>1</v>
      </c>
      <c r="S31" s="447"/>
      <c r="T31" s="447"/>
      <c r="U31" s="448"/>
      <c r="V31" s="53" t="s">
        <v>60</v>
      </c>
      <c r="W31" s="42"/>
      <c r="X31" s="42"/>
      <c r="Y31" s="59"/>
      <c r="Z31" s="449"/>
      <c r="AA31" s="447"/>
      <c r="AB31" s="447"/>
      <c r="AC31" s="450"/>
      <c r="AD31" s="53" t="s">
        <v>60</v>
      </c>
      <c r="AE31" s="42"/>
      <c r="AF31" s="42"/>
      <c r="AG31" s="455"/>
      <c r="AH31" s="53" t="s">
        <v>47</v>
      </c>
      <c r="AI31" s="137"/>
      <c r="AJ31" s="137"/>
      <c r="AK31" s="444"/>
    </row>
    <row r="32" spans="1:37" s="67" customFormat="1" x14ac:dyDescent="0.25">
      <c r="A32" s="773" t="s">
        <v>61</v>
      </c>
      <c r="B32" s="222"/>
      <c r="C32" s="113"/>
      <c r="D32" s="114"/>
      <c r="E32" s="199"/>
      <c r="F32" s="210" t="s">
        <v>62</v>
      </c>
      <c r="G32" s="15"/>
      <c r="H32" s="15"/>
      <c r="I32" s="454">
        <v>5</v>
      </c>
      <c r="J32" s="222"/>
      <c r="K32" s="113"/>
      <c r="L32" s="114"/>
      <c r="M32" s="219"/>
      <c r="N32" s="210" t="s">
        <v>62</v>
      </c>
      <c r="O32" s="112"/>
      <c r="P32" s="52"/>
      <c r="Q32" s="224">
        <v>6.1</v>
      </c>
      <c r="R32" s="205"/>
      <c r="S32" s="113"/>
      <c r="T32" s="114"/>
      <c r="U32" s="199"/>
      <c r="V32" s="210" t="s">
        <v>62</v>
      </c>
      <c r="W32" s="112"/>
      <c r="X32" s="52"/>
      <c r="Y32" s="224">
        <v>5.2</v>
      </c>
      <c r="Z32" s="222"/>
      <c r="AA32" s="113"/>
      <c r="AB32" s="114"/>
      <c r="AC32" s="219"/>
      <c r="AD32" s="210" t="s">
        <v>62</v>
      </c>
      <c r="AE32" s="112"/>
      <c r="AF32" s="52"/>
      <c r="AG32" s="223">
        <v>5.8</v>
      </c>
      <c r="AH32" s="456" t="s">
        <v>62</v>
      </c>
      <c r="AI32" s="457"/>
      <c r="AJ32" s="458"/>
      <c r="AK32" s="476">
        <v>5.5</v>
      </c>
    </row>
    <row r="33" spans="1:37" s="67" customFormat="1" x14ac:dyDescent="0.25">
      <c r="A33" s="774"/>
      <c r="B33" s="164"/>
      <c r="C33" s="100"/>
      <c r="D33" s="100"/>
      <c r="E33" s="202"/>
      <c r="F33" s="212" t="s">
        <v>23</v>
      </c>
      <c r="G33" s="12"/>
      <c r="H33" s="12"/>
      <c r="I33" s="412">
        <v>2.2000000000000002</v>
      </c>
      <c r="J33" s="164"/>
      <c r="K33" s="100"/>
      <c r="L33" s="100"/>
      <c r="M33" s="425"/>
      <c r="N33" s="212" t="s">
        <v>23</v>
      </c>
      <c r="O33" s="66"/>
      <c r="P33" s="13"/>
      <c r="Q33" s="225">
        <v>2.2000000000000002</v>
      </c>
      <c r="R33" s="208"/>
      <c r="S33" s="100"/>
      <c r="T33" s="100"/>
      <c r="U33" s="202"/>
      <c r="V33" s="212" t="s">
        <v>23</v>
      </c>
      <c r="W33" s="66"/>
      <c r="X33" s="13"/>
      <c r="Y33" s="225">
        <v>2.5</v>
      </c>
      <c r="Z33" s="164"/>
      <c r="AA33" s="100"/>
      <c r="AB33" s="100"/>
      <c r="AC33" s="425"/>
      <c r="AD33" s="212" t="s">
        <v>23</v>
      </c>
      <c r="AE33" s="66"/>
      <c r="AF33" s="13"/>
      <c r="AG33" s="424">
        <v>2.4</v>
      </c>
      <c r="AH33" s="459" t="s">
        <v>23</v>
      </c>
      <c r="AI33" s="368"/>
      <c r="AJ33" s="369"/>
      <c r="AK33" s="477">
        <v>2.2000000000000002</v>
      </c>
    </row>
    <row r="34" spans="1:37" s="67" customFormat="1" x14ac:dyDescent="0.25">
      <c r="A34" s="774"/>
      <c r="B34" s="164"/>
      <c r="C34" s="100"/>
      <c r="D34" s="100"/>
      <c r="E34" s="202"/>
      <c r="F34" s="212" t="s">
        <v>21</v>
      </c>
      <c r="G34" s="12"/>
      <c r="H34" s="12"/>
      <c r="I34" s="412">
        <v>1.5</v>
      </c>
      <c r="J34" s="164"/>
      <c r="K34" s="100"/>
      <c r="L34" s="100"/>
      <c r="M34" s="425"/>
      <c r="N34" s="212" t="s">
        <v>21</v>
      </c>
      <c r="O34" s="66"/>
      <c r="P34" s="13"/>
      <c r="Q34" s="225">
        <v>1.6300000000000003</v>
      </c>
      <c r="R34" s="208"/>
      <c r="S34" s="100"/>
      <c r="T34" s="100"/>
      <c r="U34" s="202"/>
      <c r="V34" s="212" t="s">
        <v>21</v>
      </c>
      <c r="W34" s="66"/>
      <c r="X34" s="13"/>
      <c r="Y34" s="225">
        <v>1.5</v>
      </c>
      <c r="Z34" s="164"/>
      <c r="AA34" s="100"/>
      <c r="AB34" s="100"/>
      <c r="AC34" s="425"/>
      <c r="AD34" s="212" t="s">
        <v>21</v>
      </c>
      <c r="AE34" s="66"/>
      <c r="AF34" s="13"/>
      <c r="AG34" s="424">
        <v>2.9460000000000002</v>
      </c>
      <c r="AH34" s="459" t="s">
        <v>21</v>
      </c>
      <c r="AI34" s="368"/>
      <c r="AJ34" s="369"/>
      <c r="AK34" s="477">
        <v>1.5</v>
      </c>
    </row>
    <row r="35" spans="1:37" s="108" customFormat="1" x14ac:dyDescent="0.25">
      <c r="A35" s="774"/>
      <c r="B35" s="162"/>
      <c r="C35" s="91"/>
      <c r="D35" s="91"/>
      <c r="E35" s="200"/>
      <c r="F35" s="211" t="s">
        <v>93</v>
      </c>
      <c r="G35" s="12"/>
      <c r="H35" s="12"/>
      <c r="I35" s="412">
        <v>0</v>
      </c>
      <c r="J35" s="162"/>
      <c r="K35" s="91"/>
      <c r="L35" s="91"/>
      <c r="M35" s="427"/>
      <c r="N35" s="211" t="s">
        <v>93</v>
      </c>
      <c r="O35" s="66"/>
      <c r="P35" s="13"/>
      <c r="Q35" s="225">
        <v>0</v>
      </c>
      <c r="R35" s="206"/>
      <c r="S35" s="91"/>
      <c r="T35" s="91"/>
      <c r="U35" s="200"/>
      <c r="V35" s="211" t="s">
        <v>93</v>
      </c>
      <c r="W35" s="66"/>
      <c r="X35" s="13"/>
      <c r="Y35" s="225">
        <v>0</v>
      </c>
      <c r="Z35" s="162"/>
      <c r="AA35" s="91"/>
      <c r="AB35" s="91"/>
      <c r="AC35" s="427"/>
      <c r="AD35" s="211" t="s">
        <v>93</v>
      </c>
      <c r="AE35" s="66"/>
      <c r="AF35" s="13"/>
      <c r="AG35" s="424">
        <v>0</v>
      </c>
      <c r="AH35" s="65" t="s">
        <v>93</v>
      </c>
      <c r="AI35" s="368"/>
      <c r="AJ35" s="369"/>
      <c r="AK35" s="477">
        <v>0</v>
      </c>
    </row>
    <row r="36" spans="1:37" s="108" customFormat="1" x14ac:dyDescent="0.25">
      <c r="A36" s="774"/>
      <c r="B36" s="164"/>
      <c r="C36" s="100"/>
      <c r="D36" s="100"/>
      <c r="E36" s="202"/>
      <c r="F36" s="213" t="s">
        <v>73</v>
      </c>
      <c r="G36" s="12"/>
      <c r="H36" s="12"/>
      <c r="I36" s="412">
        <v>1</v>
      </c>
      <c r="J36" s="164"/>
      <c r="K36" s="100"/>
      <c r="L36" s="100"/>
      <c r="M36" s="425"/>
      <c r="N36" s="213" t="s">
        <v>73</v>
      </c>
      <c r="O36" s="66"/>
      <c r="P36" s="13"/>
      <c r="Q36" s="225">
        <v>0</v>
      </c>
      <c r="R36" s="208"/>
      <c r="S36" s="100"/>
      <c r="T36" s="100"/>
      <c r="U36" s="202"/>
      <c r="V36" s="213" t="s">
        <v>73</v>
      </c>
      <c r="W36" s="66"/>
      <c r="X36" s="13"/>
      <c r="Y36" s="225">
        <v>1</v>
      </c>
      <c r="Z36" s="164"/>
      <c r="AA36" s="100"/>
      <c r="AB36" s="100"/>
      <c r="AC36" s="425"/>
      <c r="AD36" s="213" t="s">
        <v>73</v>
      </c>
      <c r="AE36" s="66"/>
      <c r="AF36" s="13"/>
      <c r="AG36" s="424">
        <v>0</v>
      </c>
      <c r="AH36" s="460" t="s">
        <v>22</v>
      </c>
      <c r="AI36" s="368"/>
      <c r="AJ36" s="369"/>
      <c r="AK36" s="477">
        <v>0</v>
      </c>
    </row>
    <row r="37" spans="1:37" s="108" customFormat="1" x14ac:dyDescent="0.25">
      <c r="A37" s="774"/>
      <c r="B37" s="163"/>
      <c r="C37" s="92"/>
      <c r="D37" s="92"/>
      <c r="E37" s="201"/>
      <c r="F37" s="212" t="s">
        <v>79</v>
      </c>
      <c r="G37" s="12"/>
      <c r="H37" s="12"/>
      <c r="I37" s="412">
        <v>2.5</v>
      </c>
      <c r="J37" s="163"/>
      <c r="K37" s="92"/>
      <c r="L37" s="92"/>
      <c r="M37" s="428"/>
      <c r="N37" s="212" t="s">
        <v>79</v>
      </c>
      <c r="O37" s="66"/>
      <c r="P37" s="13"/>
      <c r="Q37" s="225">
        <v>2.5</v>
      </c>
      <c r="R37" s="207"/>
      <c r="S37" s="92"/>
      <c r="T37" s="92"/>
      <c r="U37" s="201"/>
      <c r="V37" s="212" t="s">
        <v>79</v>
      </c>
      <c r="W37" s="66"/>
      <c r="X37" s="13"/>
      <c r="Y37" s="225">
        <v>2.5</v>
      </c>
      <c r="Z37" s="163"/>
      <c r="AA37" s="92"/>
      <c r="AB37" s="92"/>
      <c r="AC37" s="428"/>
      <c r="AD37" s="212" t="s">
        <v>79</v>
      </c>
      <c r="AE37" s="66"/>
      <c r="AF37" s="13"/>
      <c r="AG37" s="424">
        <v>2.5</v>
      </c>
      <c r="AH37" s="459" t="s">
        <v>79</v>
      </c>
      <c r="AI37" s="368"/>
      <c r="AJ37" s="369"/>
      <c r="AK37" s="477">
        <v>2.5</v>
      </c>
    </row>
    <row r="38" spans="1:37" ht="20.25" thickBot="1" x14ac:dyDescent="0.3">
      <c r="A38" s="775"/>
      <c r="B38" s="250"/>
      <c r="C38" s="115"/>
      <c r="D38" s="115"/>
      <c r="E38" s="247"/>
      <c r="F38" s="256" t="s">
        <v>74</v>
      </c>
      <c r="G38" s="61"/>
      <c r="H38" s="21"/>
      <c r="I38" s="479">
        <f>I32*70+I33*45+I34*25+I37*75+I36*60</f>
        <v>734</v>
      </c>
      <c r="J38" s="250"/>
      <c r="K38" s="115"/>
      <c r="L38" s="115"/>
      <c r="M38" s="308"/>
      <c r="N38" s="246" t="s">
        <v>74</v>
      </c>
      <c r="O38" s="22"/>
      <c r="P38" s="21"/>
      <c r="Q38" s="479">
        <f>Q32*70+Q33*45+Q34*25+Q37*75+Q36*60</f>
        <v>754.25</v>
      </c>
      <c r="R38" s="254"/>
      <c r="S38" s="115"/>
      <c r="T38" s="115"/>
      <c r="U38" s="247"/>
      <c r="V38" s="246" t="s">
        <v>74</v>
      </c>
      <c r="W38" s="22"/>
      <c r="X38" s="21"/>
      <c r="Y38" s="479">
        <f>Y32*70+Y33*45+Y34*25+Y37*75+Y36*60</f>
        <v>761.5</v>
      </c>
      <c r="Z38" s="250"/>
      <c r="AA38" s="115"/>
      <c r="AB38" s="115"/>
      <c r="AC38" s="308"/>
      <c r="AD38" s="246" t="s">
        <v>74</v>
      </c>
      <c r="AE38" s="22"/>
      <c r="AF38" s="21"/>
      <c r="AG38" s="479">
        <f>AG32*70+AG33*45+AG34*25+AG37*75+AG36*60</f>
        <v>775.15</v>
      </c>
      <c r="AH38" s="461" t="s">
        <v>63</v>
      </c>
      <c r="AI38" s="371"/>
      <c r="AJ38" s="478"/>
      <c r="AK38" s="479">
        <f>AK32*70+AK33*45+AK34*25+AK37*75+AK36*60</f>
        <v>709</v>
      </c>
    </row>
    <row r="39" spans="1:37" s="23" customFormat="1" ht="19.899999999999999" customHeight="1" thickBot="1" x14ac:dyDescent="0.3">
      <c r="A39" s="405" t="s">
        <v>50</v>
      </c>
      <c r="B39" s="452"/>
      <c r="C39" s="453"/>
      <c r="D39" s="453"/>
      <c r="E39" s="204"/>
      <c r="F39" s="405" t="s">
        <v>50</v>
      </c>
      <c r="G39" s="406"/>
      <c r="H39" s="407"/>
      <c r="I39" s="408"/>
      <c r="J39" s="452"/>
      <c r="K39" s="453"/>
      <c r="L39" s="453"/>
      <c r="M39" s="453"/>
      <c r="N39" s="405" t="s">
        <v>50</v>
      </c>
      <c r="O39" s="406"/>
      <c r="P39" s="407"/>
      <c r="Q39" s="407"/>
      <c r="R39" s="453"/>
      <c r="S39" s="453"/>
      <c r="T39" s="453"/>
      <c r="U39" s="204"/>
      <c r="V39" s="405" t="s">
        <v>50</v>
      </c>
      <c r="W39" s="406"/>
      <c r="X39" s="409"/>
      <c r="Y39" s="409"/>
      <c r="Z39" s="217"/>
      <c r="AA39" s="111"/>
      <c r="AB39" s="111"/>
      <c r="AC39" s="453"/>
      <c r="AD39" s="405" t="s">
        <v>50</v>
      </c>
      <c r="AE39" s="406"/>
      <c r="AF39" s="409"/>
      <c r="AG39" s="409"/>
      <c r="AH39" s="405" t="s">
        <v>50</v>
      </c>
      <c r="AI39" s="410"/>
      <c r="AJ39" s="407"/>
      <c r="AK39" s="411"/>
    </row>
    <row r="40" spans="1:37" s="107" customFormat="1" ht="33" customHeight="1" x14ac:dyDescent="0.25">
      <c r="A40" s="102" t="s">
        <v>219</v>
      </c>
      <c r="B40" s="267"/>
      <c r="C40" s="267"/>
      <c r="D40" s="267"/>
      <c r="E40" s="267"/>
      <c r="F40" s="106"/>
      <c r="H40" s="104"/>
      <c r="J40" s="267"/>
      <c r="K40" s="267"/>
      <c r="L40" s="267"/>
      <c r="M40" s="267"/>
      <c r="N40" s="105" t="s">
        <v>437</v>
      </c>
      <c r="R40" s="267"/>
      <c r="S40" s="267"/>
      <c r="T40" s="267"/>
      <c r="U40" s="267"/>
      <c r="V40" s="106"/>
      <c r="W40" s="106" t="s">
        <v>30</v>
      </c>
      <c r="X40" s="104"/>
      <c r="Y40" s="104"/>
      <c r="Z40" s="267"/>
      <c r="AA40" s="267"/>
      <c r="AB40" s="267"/>
      <c r="AC40" s="267"/>
      <c r="AD40" s="268"/>
      <c r="AE40" s="104"/>
      <c r="AF40" s="104"/>
      <c r="AH40" s="268" t="s">
        <v>143</v>
      </c>
      <c r="AI40" s="23"/>
      <c r="AJ40" s="23"/>
      <c r="AK40" s="23"/>
    </row>
  </sheetData>
  <mergeCells count="42">
    <mergeCell ref="N2:O2"/>
    <mergeCell ref="A32:A38"/>
    <mergeCell ref="N5:N8"/>
    <mergeCell ref="N3:O3"/>
    <mergeCell ref="F22:F24"/>
    <mergeCell ref="F25:F29"/>
    <mergeCell ref="F9:F15"/>
    <mergeCell ref="F5:F8"/>
    <mergeCell ref="N9:N15"/>
    <mergeCell ref="N16:N21"/>
    <mergeCell ref="N22:N24"/>
    <mergeCell ref="N25:N29"/>
    <mergeCell ref="F3:G3"/>
    <mergeCell ref="A9:A15"/>
    <mergeCell ref="A16:A21"/>
    <mergeCell ref="A22:A24"/>
    <mergeCell ref="V3:W3"/>
    <mergeCell ref="AD9:AD15"/>
    <mergeCell ref="AD16:AD21"/>
    <mergeCell ref="V25:V29"/>
    <mergeCell ref="V22:V24"/>
    <mergeCell ref="A25:A29"/>
    <mergeCell ref="AD22:AD24"/>
    <mergeCell ref="AD25:AD29"/>
    <mergeCell ref="AD5:AD8"/>
    <mergeCell ref="V16:V21"/>
    <mergeCell ref="AJ3:AK3"/>
    <mergeCell ref="A1:AK1"/>
    <mergeCell ref="AH22:AH24"/>
    <mergeCell ref="AH25:AH29"/>
    <mergeCell ref="AH3:AI3"/>
    <mergeCell ref="AH5:AH8"/>
    <mergeCell ref="AH9:AH15"/>
    <mergeCell ref="AH16:AH21"/>
    <mergeCell ref="F16:F21"/>
    <mergeCell ref="V6:V15"/>
    <mergeCell ref="H3:I3"/>
    <mergeCell ref="P3:Q3"/>
    <mergeCell ref="X3:Y3"/>
    <mergeCell ref="AF3:AG3"/>
    <mergeCell ref="A5:A8"/>
    <mergeCell ref="AD3:AE3"/>
  </mergeCells>
  <phoneticPr fontId="15" type="noConversion"/>
  <printOptions horizontalCentered="1" verticalCentered="1"/>
  <pageMargins left="0" right="0" top="0" bottom="0" header="0" footer="0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view="pageBreakPreview" zoomScale="50" zoomScaleSheetLayoutView="50" workbookViewId="0">
      <selection activeCell="A2" sqref="A2"/>
    </sheetView>
  </sheetViews>
  <sheetFormatPr defaultColWidth="8.875" defaultRowHeight="19.5" x14ac:dyDescent="0.25"/>
  <cols>
    <col min="1" max="1" width="10" style="375" customWidth="1"/>
    <col min="2" max="2" width="5.5" style="376" hidden="1" customWidth="1"/>
    <col min="3" max="3" width="5.75" style="294" hidden="1" customWidth="1"/>
    <col min="4" max="5" width="6.625" style="294" hidden="1" customWidth="1"/>
    <col min="6" max="6" width="9.125" style="378" customWidth="1"/>
    <col min="7" max="7" width="8.5" style="358" customWidth="1"/>
    <col min="8" max="8" width="6.25" style="358" customWidth="1"/>
    <col min="9" max="9" width="8.125" style="378" customWidth="1"/>
    <col min="10" max="10" width="5.5" style="376" hidden="1" customWidth="1"/>
    <col min="11" max="11" width="5.75" style="294" hidden="1" customWidth="1"/>
    <col min="12" max="13" width="6.625" style="294" hidden="1" customWidth="1"/>
    <col min="14" max="14" width="9.125" style="378" customWidth="1"/>
    <col min="15" max="15" width="8" style="358" customWidth="1"/>
    <col min="16" max="16" width="8.5" style="358" customWidth="1"/>
    <col min="17" max="17" width="9.25" style="378" bestFit="1" customWidth="1"/>
    <col min="18" max="18" width="5.5" style="376" hidden="1" customWidth="1"/>
    <col min="19" max="19" width="5.75" style="294" hidden="1" customWidth="1"/>
    <col min="20" max="21" width="6.625" style="294" hidden="1" customWidth="1"/>
    <col min="22" max="22" width="9.375" style="378" customWidth="1"/>
    <col min="23" max="23" width="9.25" style="358" customWidth="1"/>
    <col min="24" max="24" width="7.5" style="358" customWidth="1"/>
    <col min="25" max="25" width="9.25" style="358" bestFit="1" customWidth="1"/>
    <col min="26" max="26" width="5.5" style="376" hidden="1" customWidth="1"/>
    <col min="27" max="27" width="10.125" style="294" hidden="1" customWidth="1"/>
    <col min="28" max="29" width="6.625" style="294" hidden="1" customWidth="1"/>
    <col min="30" max="30" width="12.625" style="378" customWidth="1"/>
    <col min="31" max="31" width="11.375" style="358" customWidth="1"/>
    <col min="32" max="32" width="7.25" style="379" customWidth="1"/>
    <col min="33" max="33" width="8.625" style="380" customWidth="1"/>
    <col min="34" max="34" width="10.875" style="357" customWidth="1"/>
    <col min="35" max="38" width="8.875" style="357"/>
    <col min="39" max="16384" width="8.875" style="358"/>
  </cols>
  <sheetData>
    <row r="1" spans="1:37" ht="28.15" customHeight="1" x14ac:dyDescent="0.25">
      <c r="A1" s="760" t="s">
        <v>790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760"/>
      <c r="S1" s="760"/>
      <c r="T1" s="760"/>
      <c r="U1" s="760"/>
      <c r="V1" s="760"/>
      <c r="W1" s="760"/>
      <c r="X1" s="760"/>
      <c r="Y1" s="760"/>
      <c r="Z1" s="760"/>
      <c r="AA1" s="760"/>
      <c r="AB1" s="760"/>
      <c r="AC1" s="760"/>
      <c r="AD1" s="760"/>
      <c r="AE1" s="760"/>
      <c r="AF1" s="760"/>
      <c r="AG1" s="760"/>
      <c r="AH1" s="760"/>
      <c r="AI1" s="760"/>
      <c r="AJ1" s="760"/>
      <c r="AK1" s="760"/>
    </row>
    <row r="2" spans="1:37" s="6" customFormat="1" ht="20.25" thickBot="1" x14ac:dyDescent="0.3">
      <c r="A2" s="436" t="s">
        <v>323</v>
      </c>
      <c r="B2" s="437"/>
      <c r="C2" s="436"/>
      <c r="D2" s="436"/>
      <c r="E2" s="436"/>
      <c r="F2" s="437" t="s">
        <v>443</v>
      </c>
      <c r="G2" s="438"/>
      <c r="H2" s="439"/>
      <c r="I2" s="439"/>
      <c r="J2" s="439"/>
      <c r="K2" s="511" t="s">
        <v>441</v>
      </c>
      <c r="L2" s="511"/>
      <c r="M2" s="511"/>
      <c r="N2" s="753" t="s">
        <v>439</v>
      </c>
      <c r="O2" s="753"/>
      <c r="P2" s="511" t="s">
        <v>438</v>
      </c>
      <c r="Q2" s="511"/>
      <c r="R2" s="511"/>
      <c r="S2" s="511"/>
      <c r="T2" s="511"/>
      <c r="U2" s="511"/>
      <c r="V2" s="511"/>
      <c r="W2" s="437"/>
      <c r="X2" s="488" t="s">
        <v>440</v>
      </c>
      <c r="Y2" s="488"/>
      <c r="Z2" s="544"/>
      <c r="AA2" s="488"/>
      <c r="AB2" s="545"/>
      <c r="AC2" s="546"/>
      <c r="AD2" s="440"/>
      <c r="AE2"/>
      <c r="AF2"/>
      <c r="AG2"/>
      <c r="AH2"/>
      <c r="AI2"/>
      <c r="AJ2"/>
      <c r="AK2"/>
    </row>
    <row r="3" spans="1:37" s="361" customFormat="1" x14ac:dyDescent="0.25">
      <c r="A3" s="311" t="s">
        <v>26</v>
      </c>
      <c r="B3" s="359"/>
      <c r="C3" s="359"/>
      <c r="D3" s="359"/>
      <c r="E3" s="359"/>
      <c r="F3" s="724">
        <f>菜單總表!A13</f>
        <v>44088</v>
      </c>
      <c r="G3" s="762"/>
      <c r="H3" s="726">
        <f>F3</f>
        <v>44088</v>
      </c>
      <c r="I3" s="751"/>
      <c r="J3" s="359"/>
      <c r="K3" s="359"/>
      <c r="L3" s="359"/>
      <c r="M3" s="359"/>
      <c r="N3" s="724">
        <f>菜單總表!A14</f>
        <v>44089</v>
      </c>
      <c r="O3" s="762"/>
      <c r="P3" s="726">
        <f>N3</f>
        <v>44089</v>
      </c>
      <c r="Q3" s="751"/>
      <c r="R3" s="536"/>
      <c r="S3" s="537"/>
      <c r="T3" s="537"/>
      <c r="U3" s="360"/>
      <c r="V3" s="755">
        <f>菜單總表!A15</f>
        <v>44090</v>
      </c>
      <c r="W3" s="788"/>
      <c r="X3" s="754">
        <f>V3</f>
        <v>44090</v>
      </c>
      <c r="Y3" s="754"/>
      <c r="Z3" s="536"/>
      <c r="AA3" s="537"/>
      <c r="AB3" s="537"/>
      <c r="AC3" s="360"/>
      <c r="AD3" s="724">
        <f>菜單總表!A16</f>
        <v>44091</v>
      </c>
      <c r="AE3" s="762"/>
      <c r="AF3" s="726">
        <f>AD3</f>
        <v>44091</v>
      </c>
      <c r="AG3" s="751"/>
      <c r="AH3" s="755">
        <f>菜單總表!A17</f>
        <v>44092</v>
      </c>
      <c r="AI3" s="779"/>
      <c r="AJ3" s="754">
        <f>AH3</f>
        <v>44092</v>
      </c>
      <c r="AK3" s="780"/>
    </row>
    <row r="4" spans="1:37" s="377" customFormat="1" ht="45.75" customHeight="1" x14ac:dyDescent="0.25">
      <c r="A4" s="381" t="s">
        <v>27</v>
      </c>
      <c r="B4" s="363" t="s">
        <v>140</v>
      </c>
      <c r="C4" s="362" t="s">
        <v>137</v>
      </c>
      <c r="D4" s="362" t="s">
        <v>138</v>
      </c>
      <c r="E4" s="547" t="s">
        <v>141</v>
      </c>
      <c r="F4" s="356" t="s">
        <v>24</v>
      </c>
      <c r="G4" s="63" t="s">
        <v>28</v>
      </c>
      <c r="H4" s="118" t="s">
        <v>14</v>
      </c>
      <c r="I4" s="118" t="s">
        <v>15</v>
      </c>
      <c r="J4" s="363" t="s">
        <v>140</v>
      </c>
      <c r="K4" s="362" t="s">
        <v>137</v>
      </c>
      <c r="L4" s="362" t="s">
        <v>138</v>
      </c>
      <c r="M4" s="547" t="s">
        <v>141</v>
      </c>
      <c r="N4" s="356" t="s">
        <v>24</v>
      </c>
      <c r="O4" s="63" t="s">
        <v>28</v>
      </c>
      <c r="P4" s="118" t="s">
        <v>14</v>
      </c>
      <c r="Q4" s="118" t="s">
        <v>15</v>
      </c>
      <c r="R4" s="363" t="s">
        <v>140</v>
      </c>
      <c r="S4" s="362" t="s">
        <v>137</v>
      </c>
      <c r="T4" s="362" t="s">
        <v>138</v>
      </c>
      <c r="U4" s="547" t="s">
        <v>141</v>
      </c>
      <c r="V4" s="356" t="s">
        <v>24</v>
      </c>
      <c r="W4" s="63" t="s">
        <v>28</v>
      </c>
      <c r="X4" s="118" t="s">
        <v>14</v>
      </c>
      <c r="Y4" s="118" t="s">
        <v>15</v>
      </c>
      <c r="Z4" s="363" t="s">
        <v>140</v>
      </c>
      <c r="AA4" s="362" t="s">
        <v>137</v>
      </c>
      <c r="AB4" s="362" t="s">
        <v>138</v>
      </c>
      <c r="AC4" s="547" t="s">
        <v>141</v>
      </c>
      <c r="AD4" s="356" t="s">
        <v>24</v>
      </c>
      <c r="AE4" s="63" t="s">
        <v>28</v>
      </c>
      <c r="AF4" s="118" t="s">
        <v>14</v>
      </c>
      <c r="AG4" s="470" t="s">
        <v>15</v>
      </c>
      <c r="AH4" s="356" t="s">
        <v>24</v>
      </c>
      <c r="AI4" s="63" t="s">
        <v>28</v>
      </c>
      <c r="AJ4" s="118" t="s">
        <v>14</v>
      </c>
      <c r="AK4" s="382" t="s">
        <v>147</v>
      </c>
    </row>
    <row r="5" spans="1:37" s="364" customFormat="1" ht="24.95" customHeight="1" x14ac:dyDescent="0.25">
      <c r="A5" s="784" t="str">
        <f>菜單總表!C2</f>
        <v>主食</v>
      </c>
      <c r="B5" s="270" t="e">
        <f>#REF!/20</f>
        <v>#REF!</v>
      </c>
      <c r="C5" s="150"/>
      <c r="D5" s="150"/>
      <c r="E5" s="548"/>
      <c r="F5" s="778" t="str">
        <f>菜單總表!C13</f>
        <v>白米飯</v>
      </c>
      <c r="G5" s="33" t="s">
        <v>41</v>
      </c>
      <c r="H5" s="33">
        <v>110</v>
      </c>
      <c r="I5" s="296">
        <f>H5*1100/1000</f>
        <v>121</v>
      </c>
      <c r="J5" s="270">
        <f>I5/20</f>
        <v>6.05</v>
      </c>
      <c r="K5" s="150"/>
      <c r="L5" s="150"/>
      <c r="M5" s="548"/>
      <c r="N5" s="728" t="str">
        <f>菜單總表!C14</f>
        <v>糙米飯</v>
      </c>
      <c r="O5" s="33" t="s">
        <v>77</v>
      </c>
      <c r="P5" s="33">
        <v>20</v>
      </c>
      <c r="Q5" s="296">
        <f t="shared" ref="Q5:Q6" si="0">P5*1100/1000</f>
        <v>22</v>
      </c>
      <c r="R5" s="270">
        <f>P5/20</f>
        <v>1</v>
      </c>
      <c r="S5" s="150"/>
      <c r="T5" s="150"/>
      <c r="U5" s="548"/>
      <c r="V5" s="310" t="str">
        <f>菜單總表!C15</f>
        <v>風味餐</v>
      </c>
      <c r="W5" s="33" t="s">
        <v>368</v>
      </c>
      <c r="X5" s="33">
        <v>150</v>
      </c>
      <c r="Y5" s="296">
        <f t="shared" ref="Y5:Y11" si="1">X5*1100/1000</f>
        <v>165</v>
      </c>
      <c r="Z5" s="270">
        <f>X5/20</f>
        <v>7.5</v>
      </c>
      <c r="AA5" s="150"/>
      <c r="AB5" s="150"/>
      <c r="AC5" s="548"/>
      <c r="AD5" s="728" t="str">
        <f>菜單總表!C16</f>
        <v>芝麻飯</v>
      </c>
      <c r="AE5" s="33" t="s">
        <v>190</v>
      </c>
      <c r="AF5" s="295">
        <v>5</v>
      </c>
      <c r="AG5" s="296">
        <f t="shared" ref="AG5:AG6" si="2">AF5*1100/1000</f>
        <v>5.5</v>
      </c>
      <c r="AH5" s="778" t="str">
        <f>菜單總表!C17</f>
        <v>地瓜飯</v>
      </c>
      <c r="AI5" s="33" t="s">
        <v>255</v>
      </c>
      <c r="AJ5" s="33">
        <v>50</v>
      </c>
      <c r="AK5" s="549">
        <f t="shared" ref="AK5:AK6" si="3">AJ5*1100/1000</f>
        <v>55</v>
      </c>
    </row>
    <row r="6" spans="1:37" s="364" customFormat="1" ht="24.95" customHeight="1" x14ac:dyDescent="0.25">
      <c r="A6" s="784"/>
      <c r="B6" s="270" t="e">
        <f>#REF!/20</f>
        <v>#REF!</v>
      </c>
      <c r="C6" s="79"/>
      <c r="D6" s="78"/>
      <c r="E6" s="400"/>
      <c r="F6" s="778"/>
      <c r="G6" s="33"/>
      <c r="H6" s="33"/>
      <c r="I6" s="296"/>
      <c r="J6" s="270">
        <f>I6/20</f>
        <v>0</v>
      </c>
      <c r="K6" s="79"/>
      <c r="L6" s="78"/>
      <c r="M6" s="400"/>
      <c r="N6" s="729"/>
      <c r="O6" s="33" t="s">
        <v>55</v>
      </c>
      <c r="P6" s="33">
        <v>90</v>
      </c>
      <c r="Q6" s="296">
        <f t="shared" si="0"/>
        <v>99</v>
      </c>
      <c r="R6" s="270">
        <f>P6/20</f>
        <v>4.5</v>
      </c>
      <c r="S6" s="79"/>
      <c r="T6" s="78"/>
      <c r="U6" s="400"/>
      <c r="V6" s="761" t="str">
        <f>菜單總表!D15</f>
        <v xml:space="preserve">日式咖哩麵(燴)            </v>
      </c>
      <c r="W6" s="33" t="s">
        <v>34</v>
      </c>
      <c r="X6" s="33">
        <v>10</v>
      </c>
      <c r="Y6" s="296">
        <f t="shared" si="1"/>
        <v>11</v>
      </c>
      <c r="Z6" s="270">
        <f>X6/75</f>
        <v>0.13333333333333333</v>
      </c>
      <c r="AA6" s="79"/>
      <c r="AB6" s="78"/>
      <c r="AC6" s="400"/>
      <c r="AD6" s="729"/>
      <c r="AE6" s="33" t="s">
        <v>41</v>
      </c>
      <c r="AF6" s="295">
        <v>110</v>
      </c>
      <c r="AG6" s="296">
        <f t="shared" si="2"/>
        <v>121</v>
      </c>
      <c r="AH6" s="778"/>
      <c r="AI6" s="33" t="s">
        <v>41</v>
      </c>
      <c r="AJ6" s="33">
        <v>90</v>
      </c>
      <c r="AK6" s="549">
        <f t="shared" si="3"/>
        <v>99</v>
      </c>
    </row>
    <row r="7" spans="1:37" s="364" customFormat="1" ht="24.95" customHeight="1" x14ac:dyDescent="0.25">
      <c r="A7" s="784"/>
      <c r="B7" s="271"/>
      <c r="C7" s="150"/>
      <c r="D7" s="150"/>
      <c r="E7" s="548"/>
      <c r="F7" s="778"/>
      <c r="G7" s="33"/>
      <c r="H7" s="33"/>
      <c r="I7" s="58"/>
      <c r="J7" s="271"/>
      <c r="K7" s="150"/>
      <c r="L7" s="150"/>
      <c r="M7" s="548"/>
      <c r="N7" s="729"/>
      <c r="O7" s="33"/>
      <c r="P7" s="33"/>
      <c r="Q7" s="58"/>
      <c r="R7" s="271"/>
      <c r="S7" s="150"/>
      <c r="T7" s="150"/>
      <c r="U7" s="548"/>
      <c r="V7" s="761"/>
      <c r="W7" s="33" t="s">
        <v>85</v>
      </c>
      <c r="X7" s="33">
        <v>20</v>
      </c>
      <c r="Y7" s="296">
        <f t="shared" si="1"/>
        <v>22</v>
      </c>
      <c r="Z7" s="271"/>
      <c r="AA7" s="150"/>
      <c r="AB7" s="78">
        <f>X7/100</f>
        <v>0.2</v>
      </c>
      <c r="AC7" s="548"/>
      <c r="AD7" s="729"/>
      <c r="AE7" s="33"/>
      <c r="AF7" s="295"/>
      <c r="AG7" s="471"/>
      <c r="AH7" s="778"/>
      <c r="AI7" s="33"/>
      <c r="AJ7" s="33"/>
      <c r="AK7" s="442"/>
    </row>
    <row r="8" spans="1:37" s="364" customFormat="1" ht="24.95" customHeight="1" x14ac:dyDescent="0.3">
      <c r="A8" s="784"/>
      <c r="B8" s="273"/>
      <c r="C8" s="79"/>
      <c r="D8" s="78"/>
      <c r="E8" s="400"/>
      <c r="F8" s="778"/>
      <c r="G8" s="33"/>
      <c r="H8" s="64"/>
      <c r="I8" s="58"/>
      <c r="J8" s="273"/>
      <c r="K8" s="79"/>
      <c r="L8" s="78"/>
      <c r="M8" s="400"/>
      <c r="N8" s="730"/>
      <c r="O8" s="33"/>
      <c r="P8" s="33"/>
      <c r="Q8" s="58"/>
      <c r="R8" s="273"/>
      <c r="S8" s="79"/>
      <c r="T8" s="78"/>
      <c r="U8" s="400"/>
      <c r="V8" s="761"/>
      <c r="W8" s="33" t="s">
        <v>94</v>
      </c>
      <c r="X8" s="33">
        <v>50</v>
      </c>
      <c r="Y8" s="296">
        <f t="shared" si="1"/>
        <v>55</v>
      </c>
      <c r="Z8" s="273"/>
      <c r="AA8" s="365">
        <f>X8/35</f>
        <v>1.4285714285714286</v>
      </c>
      <c r="AB8" s="78"/>
      <c r="AC8" s="400"/>
      <c r="AD8" s="730"/>
      <c r="AE8" s="33"/>
      <c r="AF8" s="295"/>
      <c r="AG8" s="472"/>
      <c r="AH8" s="778"/>
      <c r="AI8" s="44"/>
      <c r="AJ8" s="44"/>
      <c r="AK8" s="442"/>
    </row>
    <row r="9" spans="1:37" s="364" customFormat="1" ht="24.95" customHeight="1" x14ac:dyDescent="0.25">
      <c r="A9" s="784" t="str">
        <f>菜單總表!D2</f>
        <v>副食一</v>
      </c>
      <c r="B9" s="270"/>
      <c r="C9" s="79"/>
      <c r="D9" s="78"/>
      <c r="E9" s="400" t="e">
        <f>#REF!/5</f>
        <v>#REF!</v>
      </c>
      <c r="F9" s="761" t="str">
        <f>菜單總表!D13</f>
        <v>黑蜜肉排×1(拉油)</v>
      </c>
      <c r="G9" s="33" t="s">
        <v>48</v>
      </c>
      <c r="H9" s="33">
        <v>5</v>
      </c>
      <c r="I9" s="296">
        <f t="shared" ref="I9:I10" si="4">H9*1100/1000</f>
        <v>5.5</v>
      </c>
      <c r="J9" s="270"/>
      <c r="K9" s="79"/>
      <c r="L9" s="78"/>
      <c r="M9" s="400">
        <f>H9/5</f>
        <v>1</v>
      </c>
      <c r="N9" s="721" t="str">
        <f>菜單總表!D14</f>
        <v>豬肉壽喜燒(燒)</v>
      </c>
      <c r="O9" s="33" t="s">
        <v>94</v>
      </c>
      <c r="P9" s="64">
        <v>50</v>
      </c>
      <c r="Q9" s="296">
        <f t="shared" ref="Q9:Q14" si="5">P9*1100/1000</f>
        <v>55</v>
      </c>
      <c r="R9" s="270"/>
      <c r="S9" s="79">
        <f>P9/35</f>
        <v>1.4285714285714286</v>
      </c>
      <c r="T9" s="78"/>
      <c r="U9" s="400"/>
      <c r="V9" s="761"/>
      <c r="W9" s="33" t="s">
        <v>52</v>
      </c>
      <c r="X9" s="33">
        <v>5</v>
      </c>
      <c r="Y9" s="296">
        <f t="shared" si="1"/>
        <v>5.5</v>
      </c>
      <c r="Z9" s="270"/>
      <c r="AA9" s="79"/>
      <c r="AB9" s="78"/>
      <c r="AC9" s="400">
        <f>X9/5</f>
        <v>1</v>
      </c>
      <c r="AD9" s="721" t="str">
        <f>菜單總表!D16</f>
        <v>蕃茄燒雞(燒)</v>
      </c>
      <c r="AE9" s="33" t="s">
        <v>369</v>
      </c>
      <c r="AF9" s="295">
        <v>5</v>
      </c>
      <c r="AG9" s="296">
        <f t="shared" ref="AG9:AG14" si="6">AF9*1100/1000</f>
        <v>5.5</v>
      </c>
      <c r="AH9" s="761" t="str">
        <f>菜單總表!D17</f>
        <v>綜合燒肉(燒)</v>
      </c>
      <c r="AI9" s="33" t="s">
        <v>151</v>
      </c>
      <c r="AJ9" s="33">
        <v>55</v>
      </c>
      <c r="AK9" s="549">
        <f t="shared" ref="AK9:AK14" si="7">AJ9*1100/1000</f>
        <v>60.5</v>
      </c>
    </row>
    <row r="10" spans="1:37" s="364" customFormat="1" ht="24.95" customHeight="1" x14ac:dyDescent="0.3">
      <c r="A10" s="784"/>
      <c r="B10" s="273"/>
      <c r="C10" s="79" t="e">
        <f>#REF!/40</f>
        <v>#REF!</v>
      </c>
      <c r="D10" s="78"/>
      <c r="E10" s="400"/>
      <c r="F10" s="761"/>
      <c r="G10" s="33" t="s">
        <v>425</v>
      </c>
      <c r="H10" s="33">
        <v>60</v>
      </c>
      <c r="I10" s="296">
        <f t="shared" si="4"/>
        <v>66</v>
      </c>
      <c r="J10" s="273">
        <f>H10/100</f>
        <v>0.6</v>
      </c>
      <c r="K10" s="79">
        <f>H10/70</f>
        <v>0.8571428571428571</v>
      </c>
      <c r="L10" s="78"/>
      <c r="M10" s="400"/>
      <c r="N10" s="731"/>
      <c r="O10" s="33" t="s">
        <v>80</v>
      </c>
      <c r="P10" s="33">
        <v>50</v>
      </c>
      <c r="Q10" s="296">
        <f t="shared" si="5"/>
        <v>55</v>
      </c>
      <c r="R10" s="273"/>
      <c r="S10" s="79"/>
      <c r="T10" s="78">
        <f>P10/100</f>
        <v>0.5</v>
      </c>
      <c r="U10" s="400"/>
      <c r="V10" s="761"/>
      <c r="W10" s="33" t="s">
        <v>236</v>
      </c>
      <c r="X10" s="33">
        <v>45</v>
      </c>
      <c r="Y10" s="296">
        <f t="shared" si="1"/>
        <v>49.5</v>
      </c>
      <c r="Z10" s="270">
        <f>X10/90</f>
        <v>0.5</v>
      </c>
      <c r="AA10" s="79"/>
      <c r="AB10" s="78"/>
      <c r="AC10" s="400"/>
      <c r="AD10" s="731"/>
      <c r="AE10" s="33" t="s">
        <v>85</v>
      </c>
      <c r="AF10" s="295">
        <v>15</v>
      </c>
      <c r="AG10" s="296">
        <f t="shared" si="6"/>
        <v>16.5</v>
      </c>
      <c r="AH10" s="761"/>
      <c r="AI10" s="33" t="s">
        <v>10</v>
      </c>
      <c r="AJ10" s="33">
        <v>15</v>
      </c>
      <c r="AK10" s="549">
        <f t="shared" si="7"/>
        <v>16.5</v>
      </c>
    </row>
    <row r="11" spans="1:37" s="364" customFormat="1" ht="24.95" customHeight="1" x14ac:dyDescent="0.25">
      <c r="A11" s="784"/>
      <c r="B11" s="270"/>
      <c r="C11" s="79"/>
      <c r="D11" s="78"/>
      <c r="E11" s="400"/>
      <c r="F11" s="761"/>
      <c r="G11" s="33"/>
      <c r="H11" s="33"/>
      <c r="I11" s="58"/>
      <c r="J11" s="270"/>
      <c r="K11" s="79"/>
      <c r="L11" s="78"/>
      <c r="M11" s="400"/>
      <c r="N11" s="731"/>
      <c r="O11" s="33" t="s">
        <v>237</v>
      </c>
      <c r="P11" s="33">
        <v>10</v>
      </c>
      <c r="Q11" s="296">
        <f t="shared" si="5"/>
        <v>11</v>
      </c>
      <c r="R11" s="270"/>
      <c r="S11" s="79"/>
      <c r="T11" s="78">
        <f>P11/100</f>
        <v>0.1</v>
      </c>
      <c r="U11" s="400"/>
      <c r="V11" s="761"/>
      <c r="W11" s="33" t="s">
        <v>238</v>
      </c>
      <c r="X11" s="33">
        <v>10</v>
      </c>
      <c r="Y11" s="296">
        <f t="shared" si="1"/>
        <v>11</v>
      </c>
      <c r="Z11" s="270"/>
      <c r="AA11" s="79"/>
      <c r="AB11" s="78">
        <f>X11/100</f>
        <v>0.1</v>
      </c>
      <c r="AC11" s="400"/>
      <c r="AD11" s="731"/>
      <c r="AE11" s="33" t="s">
        <v>48</v>
      </c>
      <c r="AF11" s="295">
        <v>5</v>
      </c>
      <c r="AG11" s="296">
        <f t="shared" si="6"/>
        <v>5.5</v>
      </c>
      <c r="AH11" s="761"/>
      <c r="AI11" s="33" t="s">
        <v>90</v>
      </c>
      <c r="AJ11" s="33">
        <v>5</v>
      </c>
      <c r="AK11" s="549">
        <f t="shared" si="7"/>
        <v>5.5</v>
      </c>
    </row>
    <row r="12" spans="1:37" s="364" customFormat="1" ht="24.95" customHeight="1" x14ac:dyDescent="0.25">
      <c r="A12" s="784"/>
      <c r="B12" s="270"/>
      <c r="C12" s="79"/>
      <c r="D12" s="78"/>
      <c r="E12" s="400"/>
      <c r="F12" s="761"/>
      <c r="G12" s="33"/>
      <c r="H12" s="64"/>
      <c r="I12" s="58"/>
      <c r="J12" s="270"/>
      <c r="K12" s="79"/>
      <c r="L12" s="78"/>
      <c r="M12" s="400"/>
      <c r="N12" s="731"/>
      <c r="O12" s="33" t="s">
        <v>239</v>
      </c>
      <c r="P12" s="33">
        <v>20</v>
      </c>
      <c r="Q12" s="296">
        <f t="shared" si="5"/>
        <v>22</v>
      </c>
      <c r="R12" s="270"/>
      <c r="S12" s="79">
        <f>P12/55</f>
        <v>0.36363636363636365</v>
      </c>
      <c r="T12" s="78"/>
      <c r="U12" s="400"/>
      <c r="V12" s="761"/>
      <c r="W12" s="33"/>
      <c r="X12" s="33"/>
      <c r="Y12" s="34"/>
      <c r="Z12" s="270"/>
      <c r="AA12" s="79"/>
      <c r="AB12" s="78"/>
      <c r="AC12" s="400"/>
      <c r="AD12" s="731"/>
      <c r="AE12" s="33" t="s">
        <v>247</v>
      </c>
      <c r="AF12" s="295">
        <v>10</v>
      </c>
      <c r="AG12" s="296">
        <f t="shared" si="6"/>
        <v>11</v>
      </c>
      <c r="AH12" s="761"/>
      <c r="AI12" s="33" t="s">
        <v>150</v>
      </c>
      <c r="AJ12" s="33">
        <v>30</v>
      </c>
      <c r="AK12" s="549">
        <f t="shared" si="7"/>
        <v>33</v>
      </c>
    </row>
    <row r="13" spans="1:37" s="364" customFormat="1" ht="24.95" customHeight="1" x14ac:dyDescent="0.25">
      <c r="A13" s="784"/>
      <c r="B13" s="270"/>
      <c r="C13" s="79"/>
      <c r="D13" s="79"/>
      <c r="E13" s="413"/>
      <c r="F13" s="761"/>
      <c r="G13" s="33"/>
      <c r="H13" s="64"/>
      <c r="I13" s="58"/>
      <c r="J13" s="270"/>
      <c r="K13" s="79"/>
      <c r="L13" s="79"/>
      <c r="M13" s="413"/>
      <c r="N13" s="731"/>
      <c r="O13" s="33" t="s">
        <v>228</v>
      </c>
      <c r="P13" s="33">
        <v>20</v>
      </c>
      <c r="Q13" s="296">
        <f t="shared" si="5"/>
        <v>22</v>
      </c>
      <c r="R13" s="270"/>
      <c r="S13" s="79"/>
      <c r="T13" s="78">
        <f>P13/100</f>
        <v>0.2</v>
      </c>
      <c r="U13" s="413"/>
      <c r="V13" s="761"/>
      <c r="W13" s="33"/>
      <c r="X13" s="33"/>
      <c r="Y13" s="34"/>
      <c r="Z13" s="270"/>
      <c r="AA13" s="79"/>
      <c r="AB13" s="79"/>
      <c r="AC13" s="413"/>
      <c r="AD13" s="731"/>
      <c r="AE13" s="33" t="s">
        <v>82</v>
      </c>
      <c r="AF13" s="295">
        <v>80</v>
      </c>
      <c r="AG13" s="296">
        <f t="shared" si="6"/>
        <v>88</v>
      </c>
      <c r="AH13" s="761"/>
      <c r="AI13" s="33" t="s">
        <v>86</v>
      </c>
      <c r="AJ13" s="33">
        <v>0.01</v>
      </c>
      <c r="AK13" s="549">
        <f t="shared" si="7"/>
        <v>1.0999999999999999E-2</v>
      </c>
    </row>
    <row r="14" spans="1:37" s="364" customFormat="1" ht="24.95" customHeight="1" x14ac:dyDescent="0.25">
      <c r="A14" s="784"/>
      <c r="B14" s="270"/>
      <c r="C14" s="79"/>
      <c r="D14" s="79"/>
      <c r="E14" s="413"/>
      <c r="F14" s="761"/>
      <c r="G14" s="33"/>
      <c r="H14" s="33"/>
      <c r="I14" s="58"/>
      <c r="J14" s="270"/>
      <c r="K14" s="79"/>
      <c r="L14" s="79"/>
      <c r="M14" s="413"/>
      <c r="N14" s="731"/>
      <c r="O14" s="33" t="s">
        <v>52</v>
      </c>
      <c r="P14" s="33">
        <v>5</v>
      </c>
      <c r="Q14" s="296">
        <f t="shared" si="5"/>
        <v>5.5</v>
      </c>
      <c r="R14" s="270"/>
      <c r="S14" s="79"/>
      <c r="T14" s="79"/>
      <c r="U14" s="400">
        <f>P14/5</f>
        <v>1</v>
      </c>
      <c r="V14" s="761"/>
      <c r="W14" s="33"/>
      <c r="X14" s="33"/>
      <c r="Y14" s="34"/>
      <c r="Z14" s="270"/>
      <c r="AA14" s="79"/>
      <c r="AB14" s="79"/>
      <c r="AC14" s="413"/>
      <c r="AD14" s="731"/>
      <c r="AE14" s="33" t="s">
        <v>296</v>
      </c>
      <c r="AF14" s="295">
        <v>10</v>
      </c>
      <c r="AG14" s="296">
        <f t="shared" si="6"/>
        <v>11</v>
      </c>
      <c r="AH14" s="761"/>
      <c r="AI14" s="33" t="s">
        <v>256</v>
      </c>
      <c r="AJ14" s="33">
        <v>28</v>
      </c>
      <c r="AK14" s="549">
        <f t="shared" si="7"/>
        <v>30.8</v>
      </c>
    </row>
    <row r="15" spans="1:37" s="364" customFormat="1" ht="24.95" customHeight="1" x14ac:dyDescent="0.25">
      <c r="A15" s="784"/>
      <c r="B15" s="270"/>
      <c r="C15" s="79"/>
      <c r="D15" s="79"/>
      <c r="E15" s="413"/>
      <c r="F15" s="761"/>
      <c r="G15" s="46"/>
      <c r="H15" s="33"/>
      <c r="I15" s="58"/>
      <c r="J15" s="270"/>
      <c r="K15" s="79"/>
      <c r="L15" s="79"/>
      <c r="M15" s="413"/>
      <c r="N15" s="732"/>
      <c r="O15" s="33"/>
      <c r="P15" s="33"/>
      <c r="Q15" s="58"/>
      <c r="R15" s="270"/>
      <c r="S15" s="79"/>
      <c r="T15" s="79"/>
      <c r="U15" s="413"/>
      <c r="V15" s="761"/>
      <c r="W15" s="33"/>
      <c r="X15" s="33"/>
      <c r="Y15" s="34"/>
      <c r="Z15" s="270"/>
      <c r="AA15" s="79"/>
      <c r="AB15" s="79"/>
      <c r="AC15" s="413"/>
      <c r="AD15" s="732"/>
      <c r="AE15" s="33"/>
      <c r="AF15" s="295"/>
      <c r="AG15" s="471"/>
      <c r="AH15" s="761"/>
      <c r="AI15" s="33"/>
      <c r="AJ15" s="33"/>
      <c r="AK15" s="442"/>
    </row>
    <row r="16" spans="1:37" s="364" customFormat="1" ht="24.95" customHeight="1" x14ac:dyDescent="0.25">
      <c r="A16" s="784" t="str">
        <f>菜單總表!E2</f>
        <v>副食二</v>
      </c>
      <c r="B16" s="270"/>
      <c r="C16" s="78"/>
      <c r="D16" s="78" t="e">
        <f>#REF!/100</f>
        <v>#REF!</v>
      </c>
      <c r="E16" s="400"/>
      <c r="F16" s="761" t="str">
        <f>菜單總表!E13</f>
        <v>油腐滷蛋(滷)</v>
      </c>
      <c r="G16" s="33" t="s">
        <v>223</v>
      </c>
      <c r="H16" s="64">
        <v>42</v>
      </c>
      <c r="I16" s="296">
        <f t="shared" ref="I16:I19" si="8">H16*1100/1000</f>
        <v>46.2</v>
      </c>
      <c r="J16" s="270"/>
      <c r="K16" s="78">
        <f>H16/35</f>
        <v>1.2</v>
      </c>
      <c r="L16" s="78"/>
      <c r="M16" s="400"/>
      <c r="N16" s="721" t="str">
        <f>菜單總表!E14</f>
        <v>蝦皮冬瓜(炒)</v>
      </c>
      <c r="O16" s="33" t="s">
        <v>229</v>
      </c>
      <c r="P16" s="33">
        <v>1</v>
      </c>
      <c r="Q16" s="296">
        <f t="shared" ref="Q16:Q19" si="9">P16*1100/1000</f>
        <v>1.1000000000000001</v>
      </c>
      <c r="R16" s="270"/>
      <c r="S16" s="79">
        <f>P16/20</f>
        <v>0.05</v>
      </c>
      <c r="T16" s="78"/>
      <c r="U16" s="400"/>
      <c r="V16" s="761" t="str">
        <f>菜單總表!E15</f>
        <v>雞肉堡排×1(炸)</v>
      </c>
      <c r="W16" s="33" t="s">
        <v>367</v>
      </c>
      <c r="X16" s="33">
        <v>50</v>
      </c>
      <c r="Y16" s="296">
        <f t="shared" ref="Y16:Y17" si="10">X16*1100/1000</f>
        <v>55</v>
      </c>
      <c r="Z16" s="270">
        <f>X16/80</f>
        <v>0.625</v>
      </c>
      <c r="AA16" s="365">
        <f>X16/50</f>
        <v>1</v>
      </c>
      <c r="AB16" s="78"/>
      <c r="AC16" s="400"/>
      <c r="AD16" s="721" t="str">
        <f>菜單總表!E16</f>
        <v>玉米炒蛋(炒)</v>
      </c>
      <c r="AE16" s="33" t="s">
        <v>48</v>
      </c>
      <c r="AF16" s="295">
        <v>3</v>
      </c>
      <c r="AG16" s="296">
        <f t="shared" ref="AG16:AG19" si="11">AF16*1100/1000</f>
        <v>3.3</v>
      </c>
      <c r="AH16" s="761" t="str">
        <f>菜單總表!E17</f>
        <v>鮮菇豆腐(燒)</v>
      </c>
      <c r="AI16" s="33" t="s">
        <v>257</v>
      </c>
      <c r="AJ16" s="33">
        <v>1</v>
      </c>
      <c r="AK16" s="549">
        <f t="shared" ref="AK16:AK20" si="12">AJ16*1100/1000</f>
        <v>1.1000000000000001</v>
      </c>
    </row>
    <row r="17" spans="1:37" s="364" customFormat="1" ht="24.95" customHeight="1" x14ac:dyDescent="0.25">
      <c r="A17" s="784"/>
      <c r="B17" s="270"/>
      <c r="C17" s="79"/>
      <c r="D17" s="78"/>
      <c r="E17" s="400" t="e">
        <f>#REF!/5</f>
        <v>#REF!</v>
      </c>
      <c r="F17" s="761"/>
      <c r="G17" s="33" t="s">
        <v>248</v>
      </c>
      <c r="H17" s="33">
        <v>55</v>
      </c>
      <c r="I17" s="296">
        <f t="shared" si="8"/>
        <v>60.5</v>
      </c>
      <c r="J17" s="270"/>
      <c r="K17" s="79">
        <f>H17/55</f>
        <v>1</v>
      </c>
      <c r="L17" s="78"/>
      <c r="M17" s="400"/>
      <c r="N17" s="731"/>
      <c r="O17" s="33" t="s">
        <v>69</v>
      </c>
      <c r="P17" s="33">
        <v>60</v>
      </c>
      <c r="Q17" s="296">
        <f t="shared" si="9"/>
        <v>66</v>
      </c>
      <c r="R17" s="270"/>
      <c r="S17" s="79"/>
      <c r="T17" s="78">
        <f>P17/100</f>
        <v>0.6</v>
      </c>
      <c r="U17" s="400"/>
      <c r="V17" s="761"/>
      <c r="W17" s="33" t="s">
        <v>57</v>
      </c>
      <c r="X17" s="33">
        <v>3</v>
      </c>
      <c r="Y17" s="296">
        <f t="shared" si="10"/>
        <v>3.3</v>
      </c>
      <c r="Z17" s="270"/>
      <c r="AA17" s="78"/>
      <c r="AB17" s="78"/>
      <c r="AC17" s="400">
        <f>X17/5</f>
        <v>0.6</v>
      </c>
      <c r="AD17" s="731"/>
      <c r="AE17" s="33" t="s">
        <v>51</v>
      </c>
      <c r="AF17" s="295">
        <v>20</v>
      </c>
      <c r="AG17" s="296">
        <f t="shared" si="11"/>
        <v>22</v>
      </c>
      <c r="AH17" s="761"/>
      <c r="AI17" s="33" t="s">
        <v>32</v>
      </c>
      <c r="AJ17" s="33">
        <v>60</v>
      </c>
      <c r="AK17" s="549">
        <f t="shared" si="12"/>
        <v>66</v>
      </c>
    </row>
    <row r="18" spans="1:37" s="364" customFormat="1" ht="24.95" customHeight="1" x14ac:dyDescent="0.25">
      <c r="A18" s="784"/>
      <c r="B18" s="270"/>
      <c r="C18" s="79" t="e">
        <f>#REF!/40</f>
        <v>#REF!</v>
      </c>
      <c r="D18" s="78"/>
      <c r="E18" s="400"/>
      <c r="F18" s="761"/>
      <c r="G18" s="33" t="s">
        <v>48</v>
      </c>
      <c r="H18" s="33">
        <v>3</v>
      </c>
      <c r="I18" s="296">
        <f t="shared" si="8"/>
        <v>3.3</v>
      </c>
      <c r="J18" s="270"/>
      <c r="K18" s="78"/>
      <c r="L18" s="78"/>
      <c r="M18" s="400">
        <f>H18/5</f>
        <v>0.6</v>
      </c>
      <c r="N18" s="731"/>
      <c r="O18" s="33" t="s">
        <v>58</v>
      </c>
      <c r="P18" s="33">
        <v>3</v>
      </c>
      <c r="Q18" s="296">
        <f t="shared" si="9"/>
        <v>3.3</v>
      </c>
      <c r="R18" s="270"/>
      <c r="S18" s="78"/>
      <c r="T18" s="78">
        <f>P18/100</f>
        <v>0.03</v>
      </c>
      <c r="U18" s="400"/>
      <c r="V18" s="761"/>
      <c r="W18" s="33"/>
      <c r="X18" s="33"/>
      <c r="Y18" s="34"/>
      <c r="Z18" s="270"/>
      <c r="AA18" s="78"/>
      <c r="AB18" s="78"/>
      <c r="AC18" s="400"/>
      <c r="AD18" s="731"/>
      <c r="AE18" s="33" t="s">
        <v>13</v>
      </c>
      <c r="AF18" s="295">
        <v>46</v>
      </c>
      <c r="AG18" s="296">
        <f t="shared" si="11"/>
        <v>50.6</v>
      </c>
      <c r="AH18" s="761"/>
      <c r="AI18" s="33" t="s">
        <v>90</v>
      </c>
      <c r="AJ18" s="33">
        <v>3</v>
      </c>
      <c r="AK18" s="549">
        <f t="shared" si="12"/>
        <v>3.3</v>
      </c>
    </row>
    <row r="19" spans="1:37" s="364" customFormat="1" ht="24.95" customHeight="1" x14ac:dyDescent="0.3">
      <c r="A19" s="784"/>
      <c r="B19" s="270"/>
      <c r="C19" s="78"/>
      <c r="D19" s="78" t="e">
        <f>#REF!/100</f>
        <v>#REF!</v>
      </c>
      <c r="E19" s="400"/>
      <c r="F19" s="761"/>
      <c r="G19" s="33" t="s">
        <v>327</v>
      </c>
      <c r="H19" s="33">
        <v>10</v>
      </c>
      <c r="I19" s="296">
        <f t="shared" si="8"/>
        <v>11</v>
      </c>
      <c r="J19" s="273"/>
      <c r="K19" s="79"/>
      <c r="L19" s="78"/>
      <c r="M19" s="400"/>
      <c r="N19" s="731"/>
      <c r="O19" s="33" t="s">
        <v>48</v>
      </c>
      <c r="P19" s="33">
        <v>3</v>
      </c>
      <c r="Q19" s="296">
        <f t="shared" si="9"/>
        <v>3.3</v>
      </c>
      <c r="R19" s="273"/>
      <c r="S19" s="79"/>
      <c r="T19" s="78"/>
      <c r="U19" s="400">
        <f>P19/5</f>
        <v>0.6</v>
      </c>
      <c r="V19" s="761"/>
      <c r="W19" s="33"/>
      <c r="X19" s="33"/>
      <c r="Y19" s="34"/>
      <c r="Z19" s="273"/>
      <c r="AA19" s="79"/>
      <c r="AB19" s="78"/>
      <c r="AC19" s="400"/>
      <c r="AD19" s="731"/>
      <c r="AE19" s="33" t="s">
        <v>249</v>
      </c>
      <c r="AF19" s="295">
        <v>10</v>
      </c>
      <c r="AG19" s="296">
        <f t="shared" si="11"/>
        <v>11</v>
      </c>
      <c r="AH19" s="761"/>
      <c r="AI19" s="33" t="s">
        <v>46</v>
      </c>
      <c r="AJ19" s="33">
        <v>1</v>
      </c>
      <c r="AK19" s="549">
        <f t="shared" si="12"/>
        <v>1.1000000000000001</v>
      </c>
    </row>
    <row r="20" spans="1:37" s="364" customFormat="1" ht="24.95" customHeight="1" x14ac:dyDescent="0.25">
      <c r="A20" s="784"/>
      <c r="B20" s="366"/>
      <c r="C20" s="78"/>
      <c r="D20" s="78"/>
      <c r="E20" s="400"/>
      <c r="F20" s="761"/>
      <c r="G20" s="33"/>
      <c r="H20" s="33"/>
      <c r="I20" s="58"/>
      <c r="J20" s="366"/>
      <c r="K20" s="78"/>
      <c r="L20" s="78"/>
      <c r="M20" s="400"/>
      <c r="N20" s="731"/>
      <c r="O20" s="33"/>
      <c r="P20" s="33"/>
      <c r="Q20" s="63"/>
      <c r="R20" s="366"/>
      <c r="S20" s="78"/>
      <c r="T20" s="78"/>
      <c r="U20" s="400"/>
      <c r="V20" s="761"/>
      <c r="W20" s="33"/>
      <c r="X20" s="33"/>
      <c r="Y20" s="33"/>
      <c r="Z20" s="366"/>
      <c r="AA20" s="78"/>
      <c r="AB20" s="78"/>
      <c r="AC20" s="400"/>
      <c r="AD20" s="731"/>
      <c r="AE20" s="33"/>
      <c r="AF20" s="295"/>
      <c r="AG20" s="472"/>
      <c r="AH20" s="761"/>
      <c r="AI20" s="33" t="s">
        <v>258</v>
      </c>
      <c r="AJ20" s="33">
        <v>10</v>
      </c>
      <c r="AK20" s="549">
        <f t="shared" si="12"/>
        <v>11</v>
      </c>
    </row>
    <row r="21" spans="1:37" s="364" customFormat="1" ht="24.95" customHeight="1" x14ac:dyDescent="0.25">
      <c r="A21" s="784"/>
      <c r="B21" s="270"/>
      <c r="C21" s="78"/>
      <c r="D21" s="79"/>
      <c r="E21" s="413"/>
      <c r="F21" s="761"/>
      <c r="G21" s="33"/>
      <c r="H21" s="64"/>
      <c r="I21" s="58"/>
      <c r="J21" s="270"/>
      <c r="K21" s="78"/>
      <c r="L21" s="79"/>
      <c r="M21" s="413"/>
      <c r="N21" s="732"/>
      <c r="O21" s="33"/>
      <c r="P21" s="33"/>
      <c r="Q21" s="58"/>
      <c r="R21" s="270"/>
      <c r="S21" s="78"/>
      <c r="T21" s="79"/>
      <c r="U21" s="413"/>
      <c r="V21" s="761"/>
      <c r="W21" s="33"/>
      <c r="X21" s="33"/>
      <c r="Y21" s="34"/>
      <c r="Z21" s="270"/>
      <c r="AA21" s="78"/>
      <c r="AB21" s="79"/>
      <c r="AC21" s="413"/>
      <c r="AD21" s="732"/>
      <c r="AE21" s="33"/>
      <c r="AF21" s="295"/>
      <c r="AG21" s="471"/>
      <c r="AH21" s="761"/>
      <c r="AI21" s="33"/>
      <c r="AJ21" s="33"/>
      <c r="AK21" s="442"/>
    </row>
    <row r="22" spans="1:37" s="364" customFormat="1" ht="24.95" customHeight="1" x14ac:dyDescent="0.25">
      <c r="A22" s="784" t="s">
        <v>49</v>
      </c>
      <c r="B22" s="293"/>
      <c r="C22" s="291"/>
      <c r="D22" s="78" t="e">
        <f>#REF!/100</f>
        <v>#REF!</v>
      </c>
      <c r="E22" s="400"/>
      <c r="F22" s="761" t="str">
        <f>菜單總表!F13</f>
        <v>油菜(炒)</v>
      </c>
      <c r="G22" s="33" t="s">
        <v>53</v>
      </c>
      <c r="H22" s="33">
        <v>80</v>
      </c>
      <c r="I22" s="296">
        <f t="shared" ref="I22:I27" si="13">H22*1100/1000</f>
        <v>88</v>
      </c>
      <c r="J22" s="293"/>
      <c r="K22" s="291"/>
      <c r="L22" s="78">
        <f>H22/100</f>
        <v>0.8</v>
      </c>
      <c r="M22" s="400"/>
      <c r="N22" s="721" t="str">
        <f>菜單總表!F14</f>
        <v>小白菜(炒)</v>
      </c>
      <c r="O22" s="33" t="s">
        <v>78</v>
      </c>
      <c r="P22" s="33">
        <v>80</v>
      </c>
      <c r="Q22" s="296">
        <f t="shared" ref="Q22:Q27" si="14">P22*1100/1000</f>
        <v>88</v>
      </c>
      <c r="R22" s="293"/>
      <c r="S22" s="291"/>
      <c r="T22" s="78">
        <f>P22/100</f>
        <v>0.8</v>
      </c>
      <c r="U22" s="400"/>
      <c r="V22" s="761" t="str">
        <f>菜單總表!F15</f>
        <v>有機豆芽菜(炒)</v>
      </c>
      <c r="W22" s="562" t="s">
        <v>243</v>
      </c>
      <c r="X22" s="33">
        <v>60</v>
      </c>
      <c r="Y22" s="296">
        <f t="shared" ref="Y22:Y27" si="15">X22*1100/1000</f>
        <v>66</v>
      </c>
      <c r="Z22" s="293"/>
      <c r="AA22" s="291"/>
      <c r="AB22" s="78">
        <f>X22/100</f>
        <v>0.6</v>
      </c>
      <c r="AC22" s="400"/>
      <c r="AD22" s="721" t="str">
        <f>菜單總表!F16</f>
        <v>高麗菜(炒)</v>
      </c>
      <c r="AE22" s="33" t="s">
        <v>250</v>
      </c>
      <c r="AF22" s="295">
        <v>80</v>
      </c>
      <c r="AG22" s="296">
        <f t="shared" ref="AG22:AG28" si="16">AF22*1100/1000</f>
        <v>88</v>
      </c>
      <c r="AH22" s="718" t="str">
        <f>菜單總表!F17</f>
        <v>木耳大白菜(炒)</v>
      </c>
      <c r="AI22" s="33" t="s">
        <v>259</v>
      </c>
      <c r="AJ22" s="33">
        <v>1</v>
      </c>
      <c r="AK22" s="549">
        <f t="shared" ref="AK22:AK26" si="17">AJ22*1100/1000</f>
        <v>1.1000000000000001</v>
      </c>
    </row>
    <row r="23" spans="1:37" s="364" customFormat="1" ht="24.95" customHeight="1" x14ac:dyDescent="0.25">
      <c r="A23" s="784"/>
      <c r="B23" s="270"/>
      <c r="C23" s="79"/>
      <c r="D23" s="78"/>
      <c r="E23" s="400" t="e">
        <f>#REF!/5</f>
        <v>#REF!</v>
      </c>
      <c r="F23" s="761"/>
      <c r="G23" s="33" t="s">
        <v>1</v>
      </c>
      <c r="H23" s="33">
        <v>0.5</v>
      </c>
      <c r="I23" s="296">
        <f t="shared" si="13"/>
        <v>0.55000000000000004</v>
      </c>
      <c r="J23" s="270"/>
      <c r="K23" s="79"/>
      <c r="L23" s="78">
        <f>H23/100</f>
        <v>5.0000000000000001E-3</v>
      </c>
      <c r="M23" s="400"/>
      <c r="N23" s="731"/>
      <c r="O23" s="33" t="s">
        <v>240</v>
      </c>
      <c r="P23" s="33">
        <v>1</v>
      </c>
      <c r="Q23" s="296">
        <f t="shared" si="14"/>
        <v>1.1000000000000001</v>
      </c>
      <c r="R23" s="270"/>
      <c r="S23" s="79"/>
      <c r="T23" s="78"/>
      <c r="U23" s="400"/>
      <c r="V23" s="761"/>
      <c r="W23" s="33" t="s">
        <v>57</v>
      </c>
      <c r="X23" s="33">
        <v>3</v>
      </c>
      <c r="Y23" s="296">
        <f t="shared" si="15"/>
        <v>3.3</v>
      </c>
      <c r="Z23" s="270"/>
      <c r="AA23" s="78"/>
      <c r="AB23" s="78"/>
      <c r="AC23" s="400">
        <f>X23/5</f>
        <v>0.6</v>
      </c>
      <c r="AD23" s="731"/>
      <c r="AE23" s="33" t="s">
        <v>251</v>
      </c>
      <c r="AF23" s="295">
        <v>1</v>
      </c>
      <c r="AG23" s="296">
        <f t="shared" si="16"/>
        <v>1.1000000000000001</v>
      </c>
      <c r="AH23" s="776"/>
      <c r="AI23" s="33" t="s">
        <v>181</v>
      </c>
      <c r="AJ23" s="33">
        <v>80</v>
      </c>
      <c r="AK23" s="549">
        <f t="shared" si="17"/>
        <v>88</v>
      </c>
    </row>
    <row r="24" spans="1:37" s="364" customFormat="1" ht="24.95" customHeight="1" x14ac:dyDescent="0.3">
      <c r="A24" s="784"/>
      <c r="B24" s="367"/>
      <c r="C24" s="291"/>
      <c r="D24" s="78" t="e">
        <f>#REF!/100</f>
        <v>#REF!</v>
      </c>
      <c r="E24" s="400"/>
      <c r="F24" s="761"/>
      <c r="G24" s="33" t="s">
        <v>48</v>
      </c>
      <c r="H24" s="33">
        <v>3</v>
      </c>
      <c r="I24" s="296">
        <f t="shared" si="13"/>
        <v>3.3</v>
      </c>
      <c r="J24" s="367"/>
      <c r="K24" s="291"/>
      <c r="L24" s="78"/>
      <c r="M24" s="400">
        <f>H24/5</f>
        <v>0.6</v>
      </c>
      <c r="N24" s="732"/>
      <c r="O24" s="33" t="s">
        <v>48</v>
      </c>
      <c r="P24" s="33">
        <v>3</v>
      </c>
      <c r="Q24" s="296">
        <f t="shared" si="14"/>
        <v>3.3</v>
      </c>
      <c r="R24" s="273"/>
      <c r="S24" s="79"/>
      <c r="T24" s="78"/>
      <c r="U24" s="400">
        <f>P24/5</f>
        <v>0.6</v>
      </c>
      <c r="V24" s="761"/>
      <c r="W24" s="33" t="s">
        <v>244</v>
      </c>
      <c r="X24" s="33">
        <v>5</v>
      </c>
      <c r="Y24" s="296">
        <f t="shared" si="15"/>
        <v>5.5</v>
      </c>
      <c r="Z24" s="367"/>
      <c r="AA24" s="291"/>
      <c r="AB24" s="78">
        <f t="shared" ref="AB24:AB25" si="18">X24/100</f>
        <v>0.05</v>
      </c>
      <c r="AC24" s="400"/>
      <c r="AD24" s="732"/>
      <c r="AE24" s="33" t="s">
        <v>252</v>
      </c>
      <c r="AF24" s="295">
        <v>3</v>
      </c>
      <c r="AG24" s="296">
        <f t="shared" si="16"/>
        <v>3.3</v>
      </c>
      <c r="AH24" s="777"/>
      <c r="AI24" s="33" t="s">
        <v>90</v>
      </c>
      <c r="AJ24" s="33">
        <v>3</v>
      </c>
      <c r="AK24" s="549">
        <f t="shared" si="17"/>
        <v>3.3</v>
      </c>
    </row>
    <row r="25" spans="1:37" s="364" customFormat="1" ht="24.95" customHeight="1" x14ac:dyDescent="0.25">
      <c r="A25" s="785" t="s">
        <v>18</v>
      </c>
      <c r="B25" s="367"/>
      <c r="C25" s="291"/>
      <c r="D25" s="78" t="e">
        <f>#REF!/100</f>
        <v>#REF!</v>
      </c>
      <c r="E25" s="400"/>
      <c r="F25" s="721" t="str">
        <f>菜單總表!G13</f>
        <v>冬菜冬粉</v>
      </c>
      <c r="G25" s="33" t="s">
        <v>224</v>
      </c>
      <c r="H25" s="33">
        <v>5</v>
      </c>
      <c r="I25" s="296">
        <f t="shared" si="13"/>
        <v>5.5</v>
      </c>
      <c r="J25" s="270"/>
      <c r="K25" s="79"/>
      <c r="L25" s="78">
        <f>H25/100</f>
        <v>0.05</v>
      </c>
      <c r="M25" s="400"/>
      <c r="N25" s="721" t="str">
        <f>菜單總表!G14</f>
        <v>海芽味噌</v>
      </c>
      <c r="O25" s="33" t="s">
        <v>241</v>
      </c>
      <c r="P25" s="33">
        <v>5</v>
      </c>
      <c r="Q25" s="296">
        <f t="shared" si="14"/>
        <v>5.5</v>
      </c>
      <c r="R25" s="397">
        <f>P25/65</f>
        <v>7.6923076923076927E-2</v>
      </c>
      <c r="S25" s="291"/>
      <c r="T25" s="78"/>
      <c r="U25" s="400"/>
      <c r="V25" s="761" t="str">
        <f>菜單總表!G15</f>
        <v>白玉油腐</v>
      </c>
      <c r="W25" s="33" t="s">
        <v>245</v>
      </c>
      <c r="X25" s="33">
        <v>50</v>
      </c>
      <c r="Y25" s="296">
        <f t="shared" si="15"/>
        <v>55</v>
      </c>
      <c r="Z25" s="270"/>
      <c r="AA25" s="79"/>
      <c r="AB25" s="78">
        <f t="shared" si="18"/>
        <v>0.5</v>
      </c>
      <c r="AC25" s="400"/>
      <c r="AD25" s="721" t="str">
        <f>菜單總表!G16</f>
        <v>筍絲肉羹</v>
      </c>
      <c r="AE25" s="33" t="s">
        <v>253</v>
      </c>
      <c r="AF25" s="295">
        <v>20</v>
      </c>
      <c r="AG25" s="296">
        <f t="shared" si="16"/>
        <v>22</v>
      </c>
      <c r="AH25" s="721" t="str">
        <f>菜單總表!G17</f>
        <v>綠豆薏仁甜湯</v>
      </c>
      <c r="AI25" s="33" t="s">
        <v>260</v>
      </c>
      <c r="AJ25" s="33">
        <v>5</v>
      </c>
      <c r="AK25" s="549">
        <f t="shared" si="17"/>
        <v>5.5</v>
      </c>
    </row>
    <row r="26" spans="1:37" s="364" customFormat="1" ht="24.95" customHeight="1" x14ac:dyDescent="0.25">
      <c r="A26" s="786"/>
      <c r="B26" s="367"/>
      <c r="C26" s="291"/>
      <c r="D26" s="78"/>
      <c r="E26" s="400"/>
      <c r="F26" s="731"/>
      <c r="G26" s="33" t="s">
        <v>225</v>
      </c>
      <c r="H26" s="33">
        <v>5</v>
      </c>
      <c r="I26" s="296">
        <f t="shared" si="13"/>
        <v>5.5</v>
      </c>
      <c r="J26" s="270">
        <f>H26/20</f>
        <v>0.25</v>
      </c>
      <c r="K26" s="79"/>
      <c r="L26" s="78"/>
      <c r="M26" s="400"/>
      <c r="N26" s="731"/>
      <c r="O26" s="33" t="s">
        <v>232</v>
      </c>
      <c r="P26" s="33">
        <v>1</v>
      </c>
      <c r="Q26" s="296">
        <f t="shared" si="14"/>
        <v>1.1000000000000001</v>
      </c>
      <c r="R26" s="270"/>
      <c r="S26" s="79"/>
      <c r="T26" s="78">
        <f>P26/10</f>
        <v>0.1</v>
      </c>
      <c r="U26" s="400"/>
      <c r="V26" s="761"/>
      <c r="W26" s="33" t="s">
        <v>246</v>
      </c>
      <c r="X26" s="33">
        <v>20</v>
      </c>
      <c r="Y26" s="296">
        <f t="shared" si="15"/>
        <v>22</v>
      </c>
      <c r="Z26" s="270"/>
      <c r="AA26" s="365">
        <f>X26/35</f>
        <v>0.5714285714285714</v>
      </c>
      <c r="AB26" s="78"/>
      <c r="AC26" s="400"/>
      <c r="AD26" s="731"/>
      <c r="AE26" s="33" t="s">
        <v>370</v>
      </c>
      <c r="AF26" s="295">
        <v>15</v>
      </c>
      <c r="AG26" s="296">
        <f t="shared" si="16"/>
        <v>16.5</v>
      </c>
      <c r="AH26" s="731"/>
      <c r="AI26" s="33" t="s">
        <v>261</v>
      </c>
      <c r="AJ26" s="33">
        <v>5</v>
      </c>
      <c r="AK26" s="549">
        <f t="shared" si="17"/>
        <v>5.5</v>
      </c>
    </row>
    <row r="27" spans="1:37" s="364" customFormat="1" ht="24.95" customHeight="1" x14ac:dyDescent="0.3">
      <c r="A27" s="786"/>
      <c r="B27" s="270" t="e">
        <f>#REF!/17.5</f>
        <v>#REF!</v>
      </c>
      <c r="C27" s="79"/>
      <c r="D27" s="78"/>
      <c r="E27" s="400"/>
      <c r="F27" s="731"/>
      <c r="G27" s="33" t="s">
        <v>242</v>
      </c>
      <c r="H27" s="33">
        <v>0.5</v>
      </c>
      <c r="I27" s="296">
        <f t="shared" si="13"/>
        <v>0.55000000000000004</v>
      </c>
      <c r="J27" s="270"/>
      <c r="K27" s="79"/>
      <c r="L27" s="78"/>
      <c r="M27" s="400">
        <f>H27/5</f>
        <v>0.1</v>
      </c>
      <c r="N27" s="731"/>
      <c r="O27" s="33" t="s">
        <v>233</v>
      </c>
      <c r="P27" s="33">
        <v>40</v>
      </c>
      <c r="Q27" s="296">
        <f t="shared" si="14"/>
        <v>44</v>
      </c>
      <c r="R27" s="273"/>
      <c r="S27" s="78">
        <f>P27/80</f>
        <v>0.5</v>
      </c>
      <c r="T27" s="78"/>
      <c r="U27" s="400"/>
      <c r="V27" s="761"/>
      <c r="W27" s="33" t="s">
        <v>226</v>
      </c>
      <c r="X27" s="33">
        <v>1</v>
      </c>
      <c r="Y27" s="296">
        <f t="shared" si="15"/>
        <v>1.1000000000000001</v>
      </c>
      <c r="Z27" s="270"/>
      <c r="AA27" s="79"/>
      <c r="AB27" s="78"/>
      <c r="AC27" s="400">
        <f>X27/5</f>
        <v>0.2</v>
      </c>
      <c r="AD27" s="731"/>
      <c r="AE27" s="33" t="s">
        <v>254</v>
      </c>
      <c r="AF27" s="295">
        <v>1</v>
      </c>
      <c r="AG27" s="296">
        <f t="shared" si="16"/>
        <v>1.1000000000000001</v>
      </c>
      <c r="AH27" s="731"/>
      <c r="AI27" s="33"/>
      <c r="AJ27" s="33"/>
      <c r="AK27" s="549"/>
    </row>
    <row r="28" spans="1:37" s="364" customFormat="1" ht="24.95" customHeight="1" x14ac:dyDescent="0.3">
      <c r="A28" s="787"/>
      <c r="B28" s="270"/>
      <c r="C28" s="79"/>
      <c r="D28" s="78"/>
      <c r="E28" s="400"/>
      <c r="F28" s="732"/>
      <c r="G28" s="33"/>
      <c r="H28" s="33"/>
      <c r="I28" s="56"/>
      <c r="J28" s="270"/>
      <c r="K28" s="79"/>
      <c r="L28" s="78"/>
      <c r="M28" s="400"/>
      <c r="N28" s="732"/>
      <c r="O28" s="33"/>
      <c r="P28" s="33"/>
      <c r="Q28" s="58"/>
      <c r="R28" s="273"/>
      <c r="S28" s="78"/>
      <c r="T28" s="78"/>
      <c r="U28" s="400"/>
      <c r="V28" s="761"/>
      <c r="W28" s="33"/>
      <c r="X28" s="33"/>
      <c r="Y28" s="34"/>
      <c r="Z28" s="270"/>
      <c r="AA28" s="79"/>
      <c r="AB28" s="78"/>
      <c r="AC28" s="400"/>
      <c r="AD28" s="732"/>
      <c r="AE28" s="33" t="s">
        <v>226</v>
      </c>
      <c r="AF28" s="295">
        <v>0.5</v>
      </c>
      <c r="AG28" s="296">
        <f t="shared" si="16"/>
        <v>0.55000000000000004</v>
      </c>
      <c r="AH28" s="731"/>
      <c r="AI28" s="33"/>
      <c r="AJ28" s="33"/>
      <c r="AK28" s="442"/>
    </row>
    <row r="29" spans="1:37" s="364" customFormat="1" ht="24.95" customHeight="1" x14ac:dyDescent="0.25">
      <c r="A29" s="313" t="s">
        <v>19</v>
      </c>
      <c r="B29" s="270"/>
      <c r="C29" s="79"/>
      <c r="D29" s="78"/>
      <c r="E29" s="400"/>
      <c r="F29" s="65"/>
      <c r="G29" s="33"/>
      <c r="H29" s="33"/>
      <c r="I29" s="58"/>
      <c r="J29" s="270"/>
      <c r="K29" s="79"/>
      <c r="L29" s="78"/>
      <c r="M29" s="400"/>
      <c r="N29" s="65" t="s">
        <v>19</v>
      </c>
      <c r="O29" s="33" t="s">
        <v>784</v>
      </c>
      <c r="P29" s="33"/>
      <c r="Q29" s="58"/>
      <c r="R29" s="270">
        <v>1</v>
      </c>
      <c r="S29" s="79"/>
      <c r="T29" s="78"/>
      <c r="U29" s="400"/>
      <c r="V29" s="65" t="s">
        <v>19</v>
      </c>
      <c r="W29" s="33" t="str">
        <f>菜單總表!H15</f>
        <v>水果</v>
      </c>
      <c r="X29" s="33"/>
      <c r="Y29" s="34"/>
      <c r="Z29" s="270">
        <v>1</v>
      </c>
      <c r="AA29" s="79"/>
      <c r="AB29" s="78"/>
      <c r="AC29" s="400"/>
      <c r="AD29" s="65" t="s">
        <v>19</v>
      </c>
      <c r="AE29" s="33"/>
      <c r="AF29" s="295"/>
      <c r="AG29" s="471"/>
      <c r="AH29" s="65" t="s">
        <v>19</v>
      </c>
      <c r="AI29" s="33"/>
      <c r="AJ29" s="33"/>
      <c r="AK29" s="442"/>
    </row>
    <row r="30" spans="1:37" s="364" customFormat="1" ht="24.95" customHeight="1" thickBot="1" x14ac:dyDescent="0.3">
      <c r="A30" s="315" t="s">
        <v>47</v>
      </c>
      <c r="B30" s="270"/>
      <c r="C30" s="79"/>
      <c r="D30" s="79"/>
      <c r="E30" s="413"/>
      <c r="F30" s="136"/>
      <c r="G30" s="137"/>
      <c r="H30" s="137"/>
      <c r="I30" s="138"/>
      <c r="J30" s="270"/>
      <c r="K30" s="79"/>
      <c r="L30" s="79"/>
      <c r="M30" s="413"/>
      <c r="N30" s="136" t="s">
        <v>47</v>
      </c>
      <c r="O30" s="137" t="s">
        <v>785</v>
      </c>
      <c r="P30" s="137"/>
      <c r="Q30" s="138"/>
      <c r="R30" s="270"/>
      <c r="S30" s="79"/>
      <c r="T30" s="79"/>
      <c r="U30" s="413"/>
      <c r="V30" s="136" t="s">
        <v>47</v>
      </c>
      <c r="W30" s="137"/>
      <c r="X30" s="137"/>
      <c r="Y30" s="140"/>
      <c r="Z30" s="270"/>
      <c r="AA30" s="79"/>
      <c r="AB30" s="79"/>
      <c r="AC30" s="413"/>
      <c r="AD30" s="136" t="s">
        <v>47</v>
      </c>
      <c r="AE30" s="137"/>
      <c r="AF30" s="327"/>
      <c r="AG30" s="473"/>
      <c r="AH30" s="136" t="s">
        <v>47</v>
      </c>
      <c r="AI30" s="137"/>
      <c r="AJ30" s="137"/>
      <c r="AK30" s="444"/>
    </row>
    <row r="31" spans="1:37" s="364" customFormat="1" ht="19.899999999999999" customHeight="1" x14ac:dyDescent="0.25">
      <c r="A31" s="781" t="s">
        <v>61</v>
      </c>
      <c r="B31" s="290"/>
      <c r="C31" s="79"/>
      <c r="D31" s="78"/>
      <c r="E31" s="178"/>
      <c r="F31" s="396" t="s">
        <v>62</v>
      </c>
      <c r="G31" s="214"/>
      <c r="H31" s="214"/>
      <c r="I31" s="508">
        <v>5.8</v>
      </c>
      <c r="J31" s="293"/>
      <c r="K31" s="79"/>
      <c r="L31" s="78"/>
      <c r="M31" s="400"/>
      <c r="N31" s="396" t="s">
        <v>62</v>
      </c>
      <c r="O31" s="214"/>
      <c r="P31" s="214"/>
      <c r="Q31" s="481">
        <v>5</v>
      </c>
      <c r="R31" s="290"/>
      <c r="S31" s="79"/>
      <c r="T31" s="78"/>
      <c r="U31" s="400"/>
      <c r="V31" s="396" t="s">
        <v>62</v>
      </c>
      <c r="W31" s="214"/>
      <c r="X31" s="214"/>
      <c r="Y31" s="481">
        <v>5.5</v>
      </c>
      <c r="Z31" s="293"/>
      <c r="AA31" s="79"/>
      <c r="AB31" s="78"/>
      <c r="AC31" s="178"/>
      <c r="AD31" s="467" t="s">
        <v>62</v>
      </c>
      <c r="AE31" s="468"/>
      <c r="AF31" s="469"/>
      <c r="AG31" s="484">
        <v>5.7</v>
      </c>
      <c r="AH31" s="16" t="s">
        <v>62</v>
      </c>
      <c r="AI31" s="318"/>
      <c r="AJ31" s="15"/>
      <c r="AK31" s="487">
        <v>5.8</v>
      </c>
    </row>
    <row r="32" spans="1:37" s="364" customFormat="1" ht="19.899999999999999" customHeight="1" x14ac:dyDescent="0.25">
      <c r="A32" s="782"/>
      <c r="B32" s="208"/>
      <c r="C32" s="100"/>
      <c r="D32" s="100"/>
      <c r="E32" s="202"/>
      <c r="F32" s="218" t="s">
        <v>23</v>
      </c>
      <c r="G32" s="33"/>
      <c r="H32" s="33"/>
      <c r="I32" s="509">
        <v>2.2000000000000002</v>
      </c>
      <c r="J32" s="164"/>
      <c r="K32" s="100"/>
      <c r="L32" s="100"/>
      <c r="M32" s="425"/>
      <c r="N32" s="218" t="s">
        <v>23</v>
      </c>
      <c r="O32" s="33"/>
      <c r="P32" s="33"/>
      <c r="Q32" s="483">
        <v>2.2000000000000002</v>
      </c>
      <c r="R32" s="208"/>
      <c r="S32" s="100"/>
      <c r="T32" s="100"/>
      <c r="U32" s="425"/>
      <c r="V32" s="218" t="s">
        <v>23</v>
      </c>
      <c r="W32" s="33"/>
      <c r="X32" s="33"/>
      <c r="Y32" s="482">
        <v>2.2000000000000002</v>
      </c>
      <c r="Z32" s="164"/>
      <c r="AA32" s="100"/>
      <c r="AB32" s="100"/>
      <c r="AC32" s="202"/>
      <c r="AD32" s="218" t="s">
        <v>23</v>
      </c>
      <c r="AE32" s="33"/>
      <c r="AF32" s="295"/>
      <c r="AG32" s="485">
        <v>2.2000000000000002</v>
      </c>
      <c r="AH32" s="18" t="s">
        <v>23</v>
      </c>
      <c r="AI32" s="101"/>
      <c r="AJ32" s="12"/>
      <c r="AK32" s="487">
        <v>2.2000000000000002</v>
      </c>
    </row>
    <row r="33" spans="1:40" s="364" customFormat="1" ht="19.899999999999999" customHeight="1" x14ac:dyDescent="0.25">
      <c r="A33" s="782"/>
      <c r="B33" s="208"/>
      <c r="C33" s="100"/>
      <c r="D33" s="100"/>
      <c r="E33" s="202"/>
      <c r="F33" s="218" t="s">
        <v>21</v>
      </c>
      <c r="G33" s="33"/>
      <c r="H33" s="33"/>
      <c r="I33" s="509">
        <v>1</v>
      </c>
      <c r="J33" s="164"/>
      <c r="K33" s="100"/>
      <c r="L33" s="100"/>
      <c r="M33" s="425"/>
      <c r="N33" s="218" t="s">
        <v>21</v>
      </c>
      <c r="O33" s="33"/>
      <c r="P33" s="33"/>
      <c r="Q33" s="482">
        <v>2.33</v>
      </c>
      <c r="R33" s="208"/>
      <c r="S33" s="100"/>
      <c r="T33" s="100"/>
      <c r="U33" s="425"/>
      <c r="V33" s="218" t="s">
        <v>21</v>
      </c>
      <c r="W33" s="33"/>
      <c r="X33" s="33"/>
      <c r="Y33" s="482">
        <v>1.4500000000000002</v>
      </c>
      <c r="Z33" s="164"/>
      <c r="AA33" s="100"/>
      <c r="AB33" s="100"/>
      <c r="AC33" s="202"/>
      <c r="AD33" s="218" t="s">
        <v>21</v>
      </c>
      <c r="AE33" s="33"/>
      <c r="AF33" s="295"/>
      <c r="AG33" s="486">
        <v>1.7</v>
      </c>
      <c r="AH33" s="18" t="s">
        <v>21</v>
      </c>
      <c r="AI33" s="101"/>
      <c r="AJ33" s="12"/>
      <c r="AK33" s="487">
        <v>1.5</v>
      </c>
    </row>
    <row r="34" spans="1:40" s="364" customFormat="1" ht="18.75" customHeight="1" x14ac:dyDescent="0.25">
      <c r="A34" s="782"/>
      <c r="B34" s="278"/>
      <c r="C34" s="79"/>
      <c r="D34" s="79"/>
      <c r="E34" s="301"/>
      <c r="F34" s="65" t="s">
        <v>93</v>
      </c>
      <c r="G34" s="33"/>
      <c r="H34" s="33"/>
      <c r="I34" s="510">
        <v>0</v>
      </c>
      <c r="J34" s="270"/>
      <c r="K34" s="79"/>
      <c r="L34" s="79"/>
      <c r="M34" s="413"/>
      <c r="N34" s="65" t="s">
        <v>93</v>
      </c>
      <c r="O34" s="33"/>
      <c r="P34" s="33"/>
      <c r="Q34" s="483">
        <v>1</v>
      </c>
      <c r="R34" s="278"/>
      <c r="S34" s="79"/>
      <c r="T34" s="79"/>
      <c r="U34" s="413"/>
      <c r="V34" s="65" t="s">
        <v>93</v>
      </c>
      <c r="W34" s="33"/>
      <c r="X34" s="33"/>
      <c r="Y34" s="483">
        <v>0</v>
      </c>
      <c r="Z34" s="270"/>
      <c r="AA34" s="79"/>
      <c r="AB34" s="79"/>
      <c r="AC34" s="301"/>
      <c r="AD34" s="65" t="s">
        <v>93</v>
      </c>
      <c r="AE34" s="33"/>
      <c r="AF34" s="295"/>
      <c r="AG34" s="485">
        <v>0</v>
      </c>
      <c r="AH34" s="421" t="s">
        <v>93</v>
      </c>
      <c r="AI34" s="101"/>
      <c r="AJ34" s="12"/>
      <c r="AK34" s="550">
        <v>0</v>
      </c>
    </row>
    <row r="35" spans="1:40" s="364" customFormat="1" ht="19.899999999999999" customHeight="1" x14ac:dyDescent="0.25">
      <c r="A35" s="782"/>
      <c r="B35" s="208"/>
      <c r="C35" s="100"/>
      <c r="D35" s="100"/>
      <c r="E35" s="202"/>
      <c r="F35" s="370" t="s">
        <v>22</v>
      </c>
      <c r="G35" s="33"/>
      <c r="H35" s="33"/>
      <c r="I35" s="510">
        <v>0</v>
      </c>
      <c r="J35" s="164"/>
      <c r="K35" s="100"/>
      <c r="L35" s="100"/>
      <c r="M35" s="425"/>
      <c r="N35" s="370" t="s">
        <v>22</v>
      </c>
      <c r="O35" s="33"/>
      <c r="P35" s="33"/>
      <c r="Q35" s="483">
        <v>1</v>
      </c>
      <c r="R35" s="208"/>
      <c r="S35" s="100"/>
      <c r="T35" s="100"/>
      <c r="U35" s="425"/>
      <c r="V35" s="370" t="s">
        <v>22</v>
      </c>
      <c r="W35" s="33"/>
      <c r="X35" s="33"/>
      <c r="Y35" s="483">
        <v>1</v>
      </c>
      <c r="Z35" s="164"/>
      <c r="AA35" s="100"/>
      <c r="AB35" s="100"/>
      <c r="AC35" s="202"/>
      <c r="AD35" s="370" t="s">
        <v>22</v>
      </c>
      <c r="AE35" s="33"/>
      <c r="AF35" s="295"/>
      <c r="AG35" s="485">
        <v>0</v>
      </c>
      <c r="AH35" s="20" t="s">
        <v>22</v>
      </c>
      <c r="AI35" s="101"/>
      <c r="AJ35" s="12"/>
      <c r="AK35" s="550">
        <v>0</v>
      </c>
    </row>
    <row r="36" spans="1:40" s="364" customFormat="1" x14ac:dyDescent="0.25">
      <c r="A36" s="782"/>
      <c r="B36" s="290"/>
      <c r="C36" s="291"/>
      <c r="D36" s="291"/>
      <c r="E36" s="292"/>
      <c r="F36" s="218" t="s">
        <v>20</v>
      </c>
      <c r="G36" s="33"/>
      <c r="H36" s="33"/>
      <c r="I36" s="509">
        <v>2.5</v>
      </c>
      <c r="J36" s="293"/>
      <c r="K36" s="291"/>
      <c r="L36" s="291"/>
      <c r="M36" s="551"/>
      <c r="N36" s="218" t="s">
        <v>20</v>
      </c>
      <c r="O36" s="33"/>
      <c r="P36" s="33"/>
      <c r="Q36" s="482">
        <v>2.5</v>
      </c>
      <c r="R36" s="290"/>
      <c r="S36" s="291"/>
      <c r="T36" s="291"/>
      <c r="U36" s="551"/>
      <c r="V36" s="218" t="s">
        <v>20</v>
      </c>
      <c r="W36" s="33"/>
      <c r="X36" s="33"/>
      <c r="Y36" s="482">
        <v>2.5</v>
      </c>
      <c r="Z36" s="293"/>
      <c r="AA36" s="291"/>
      <c r="AB36" s="291"/>
      <c r="AC36" s="292"/>
      <c r="AD36" s="218" t="s">
        <v>20</v>
      </c>
      <c r="AE36" s="33"/>
      <c r="AF36" s="295"/>
      <c r="AG36" s="486">
        <v>2.6</v>
      </c>
      <c r="AH36" s="18" t="s">
        <v>79</v>
      </c>
      <c r="AI36" s="101"/>
      <c r="AJ36" s="12"/>
      <c r="AK36" s="486">
        <v>2.5</v>
      </c>
    </row>
    <row r="37" spans="1:40" s="364" customFormat="1" ht="20.25" thickBot="1" x14ac:dyDescent="0.3">
      <c r="A37" s="783"/>
      <c r="B37" s="254"/>
      <c r="C37" s="115"/>
      <c r="D37" s="115"/>
      <c r="E37" s="247"/>
      <c r="F37" s="372" t="s">
        <v>63</v>
      </c>
      <c r="G37" s="373"/>
      <c r="H37" s="137"/>
      <c r="I37" s="479">
        <f>I31*70+I32*45+I33*25+I36*75</f>
        <v>717.5</v>
      </c>
      <c r="J37" s="250"/>
      <c r="K37" s="115"/>
      <c r="L37" s="115"/>
      <c r="M37" s="308"/>
      <c r="N37" s="374" t="s">
        <v>63</v>
      </c>
      <c r="O37" s="137"/>
      <c r="P37" s="137"/>
      <c r="Q37" s="479">
        <f>Q31*70+Q32*45+Q33*25+Q36*75+Q35*60</f>
        <v>754.75</v>
      </c>
      <c r="R37" s="254"/>
      <c r="S37" s="115"/>
      <c r="T37" s="115"/>
      <c r="U37" s="308"/>
      <c r="V37" s="374" t="s">
        <v>63</v>
      </c>
      <c r="W37" s="137"/>
      <c r="X37" s="137"/>
      <c r="Y37" s="479">
        <f>Y31*70+Y32*45+Y33*25+Y36*75+Y35*60</f>
        <v>767.75</v>
      </c>
      <c r="Z37" s="250"/>
      <c r="AA37" s="115"/>
      <c r="AB37" s="115"/>
      <c r="AC37" s="247"/>
      <c r="AD37" s="374" t="s">
        <v>63</v>
      </c>
      <c r="AE37" s="137"/>
      <c r="AF37" s="327"/>
      <c r="AG37" s="479">
        <f>AG31*70+AG32*45+AG33*25+AG36*75</f>
        <v>735.5</v>
      </c>
      <c r="AH37" s="300" t="s">
        <v>63</v>
      </c>
      <c r="AI37" s="101"/>
      <c r="AJ37" s="12"/>
      <c r="AK37" s="479">
        <f>AK31*70+AK32*45+AK33*25+AK36*75</f>
        <v>730</v>
      </c>
    </row>
    <row r="38" spans="1:40" s="23" customFormat="1" ht="19.899999999999999" customHeight="1" thickBot="1" x14ac:dyDescent="0.3">
      <c r="A38" s="242" t="s">
        <v>50</v>
      </c>
      <c r="B38" s="351"/>
      <c r="C38" s="145"/>
      <c r="D38" s="145"/>
      <c r="E38" s="244"/>
      <c r="F38" s="242" t="s">
        <v>50</v>
      </c>
      <c r="G38" s="243"/>
      <c r="H38" s="349"/>
      <c r="I38" s="352"/>
      <c r="J38" s="351"/>
      <c r="K38" s="145"/>
      <c r="L38" s="145"/>
      <c r="M38" s="145"/>
      <c r="N38" s="242" t="s">
        <v>50</v>
      </c>
      <c r="O38" s="243"/>
      <c r="P38" s="349"/>
      <c r="Q38" s="349"/>
      <c r="R38" s="145"/>
      <c r="S38" s="145"/>
      <c r="T38" s="145"/>
      <c r="U38" s="244"/>
      <c r="V38" s="242" t="s">
        <v>50</v>
      </c>
      <c r="W38" s="243"/>
      <c r="X38" s="353"/>
      <c r="Y38" s="353"/>
      <c r="Z38" s="354"/>
      <c r="AA38" s="355"/>
      <c r="AB38" s="355"/>
      <c r="AC38" s="145"/>
      <c r="AD38" s="242" t="s">
        <v>50</v>
      </c>
      <c r="AE38" s="243"/>
      <c r="AF38" s="353"/>
      <c r="AG38" s="353"/>
      <c r="AH38" s="405" t="s">
        <v>50</v>
      </c>
      <c r="AI38" s="348"/>
      <c r="AJ38" s="349"/>
      <c r="AK38" s="552"/>
      <c r="AM38" s="45"/>
      <c r="AN38" s="17"/>
    </row>
    <row r="39" spans="1:40" s="107" customFormat="1" ht="33" customHeight="1" x14ac:dyDescent="0.25">
      <c r="A39" s="102" t="s">
        <v>219</v>
      </c>
      <c r="B39" s="267"/>
      <c r="C39" s="267"/>
      <c r="D39" s="267"/>
      <c r="E39" s="267"/>
      <c r="F39" s="106"/>
      <c r="H39" s="104"/>
      <c r="J39" s="267"/>
      <c r="K39" s="267"/>
      <c r="L39" s="267"/>
      <c r="M39" s="267"/>
      <c r="N39" s="105"/>
      <c r="O39" s="105" t="s">
        <v>437</v>
      </c>
      <c r="P39" s="105"/>
      <c r="R39" s="267"/>
      <c r="S39" s="267"/>
      <c r="T39" s="267"/>
      <c r="U39" s="267"/>
      <c r="V39" s="106"/>
      <c r="W39" s="106"/>
      <c r="X39" s="104"/>
      <c r="Y39" s="106" t="s">
        <v>30</v>
      </c>
      <c r="Z39" s="267"/>
      <c r="AA39" s="267"/>
      <c r="AB39" s="267"/>
      <c r="AC39" s="267"/>
      <c r="AD39" s="106"/>
      <c r="AE39" s="104"/>
      <c r="AF39" s="104"/>
      <c r="AH39" s="268" t="s">
        <v>143</v>
      </c>
      <c r="AI39" s="23"/>
      <c r="AJ39" s="23"/>
      <c r="AK39" s="23"/>
    </row>
    <row r="40" spans="1:40" x14ac:dyDescent="0.25">
      <c r="I40" s="358"/>
      <c r="N40" s="358"/>
      <c r="Q40" s="358"/>
      <c r="V40" s="358"/>
      <c r="AD40" s="358"/>
    </row>
    <row r="41" spans="1:40" x14ac:dyDescent="0.25">
      <c r="I41" s="358"/>
      <c r="N41" s="358"/>
      <c r="Q41" s="358"/>
      <c r="V41" s="358"/>
      <c r="AD41" s="358"/>
    </row>
    <row r="42" spans="1:40" x14ac:dyDescent="0.25">
      <c r="I42" s="358"/>
      <c r="N42" s="358"/>
      <c r="Q42" s="358"/>
      <c r="V42" s="358"/>
      <c r="AD42" s="358"/>
    </row>
    <row r="43" spans="1:40" x14ac:dyDescent="0.25">
      <c r="I43" s="358"/>
      <c r="N43" s="358"/>
      <c r="Q43" s="358"/>
      <c r="V43" s="358"/>
      <c r="AD43" s="358"/>
    </row>
  </sheetData>
  <mergeCells count="42">
    <mergeCell ref="N16:N21"/>
    <mergeCell ref="N22:N24"/>
    <mergeCell ref="AH25:AH28"/>
    <mergeCell ref="N2:O2"/>
    <mergeCell ref="AD5:AD8"/>
    <mergeCell ref="AD9:AD15"/>
    <mergeCell ref="AD16:AD21"/>
    <mergeCell ref="AD22:AD24"/>
    <mergeCell ref="N5:N8"/>
    <mergeCell ref="N9:N15"/>
    <mergeCell ref="N3:O3"/>
    <mergeCell ref="P3:Q3"/>
    <mergeCell ref="V3:W3"/>
    <mergeCell ref="V6:V15"/>
    <mergeCell ref="A31:A37"/>
    <mergeCell ref="A5:A8"/>
    <mergeCell ref="A9:A15"/>
    <mergeCell ref="A16:A21"/>
    <mergeCell ref="A22:A24"/>
    <mergeCell ref="A25:A28"/>
    <mergeCell ref="A1:AK1"/>
    <mergeCell ref="AH3:AI3"/>
    <mergeCell ref="AJ3:AK3"/>
    <mergeCell ref="AH5:AH8"/>
    <mergeCell ref="AH9:AH15"/>
    <mergeCell ref="F9:F15"/>
    <mergeCell ref="AH16:AH21"/>
    <mergeCell ref="F16:F21"/>
    <mergeCell ref="F22:F24"/>
    <mergeCell ref="F25:F28"/>
    <mergeCell ref="X3:Y3"/>
    <mergeCell ref="AD3:AE3"/>
    <mergeCell ref="AF3:AG3"/>
    <mergeCell ref="H3:I3"/>
    <mergeCell ref="F3:G3"/>
    <mergeCell ref="F5:F8"/>
    <mergeCell ref="AH22:AH24"/>
    <mergeCell ref="AD25:AD28"/>
    <mergeCell ref="V16:V21"/>
    <mergeCell ref="V22:V24"/>
    <mergeCell ref="N25:N28"/>
    <mergeCell ref="V25:V28"/>
  </mergeCells>
  <phoneticPr fontId="15" type="noConversion"/>
  <printOptions horizontalCentered="1" verticalCentered="1"/>
  <pageMargins left="0" right="0" top="0" bottom="0" header="0" footer="0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view="pageBreakPreview" zoomScale="50" zoomScaleSheetLayoutView="50" workbookViewId="0">
      <selection activeCell="A2" sqref="A2"/>
    </sheetView>
  </sheetViews>
  <sheetFormatPr defaultColWidth="8.875" defaultRowHeight="19.5" x14ac:dyDescent="0.25"/>
  <cols>
    <col min="1" max="1" width="10.125" style="7" customWidth="1"/>
    <col min="2" max="2" width="5.5" style="95" hidden="1" customWidth="1"/>
    <col min="3" max="3" width="5.75" style="96" hidden="1" customWidth="1"/>
    <col min="4" max="5" width="6.625" style="96" hidden="1" customWidth="1"/>
    <col min="6" max="6" width="8.75" style="25" customWidth="1"/>
    <col min="7" max="7" width="11" style="7" customWidth="1"/>
    <col min="8" max="8" width="6.25" style="7" customWidth="1"/>
    <col min="9" max="9" width="8.375" style="25" customWidth="1"/>
    <col min="10" max="10" width="5.5" style="95" hidden="1" customWidth="1"/>
    <col min="11" max="11" width="5.75" style="96" hidden="1" customWidth="1"/>
    <col min="12" max="13" width="6.625" style="96" hidden="1" customWidth="1"/>
    <col min="14" max="14" width="8.625" style="25" customWidth="1"/>
    <col min="15" max="15" width="9.875" style="7" customWidth="1"/>
    <col min="16" max="16" width="7.5" style="7" customWidth="1"/>
    <col min="17" max="17" width="8.5" style="25" customWidth="1"/>
    <col min="18" max="18" width="5.5" style="95" hidden="1" customWidth="1"/>
    <col min="19" max="19" width="5.75" style="96" hidden="1" customWidth="1"/>
    <col min="20" max="21" width="6.625" style="96" hidden="1" customWidth="1"/>
    <col min="22" max="22" width="8.75" style="25" customWidth="1"/>
    <col min="23" max="23" width="9.625" style="7" customWidth="1"/>
    <col min="24" max="24" width="6.625" style="7" customWidth="1"/>
    <col min="25" max="25" width="8.125" style="25" customWidth="1"/>
    <col min="26" max="26" width="5.5" style="95" hidden="1" customWidth="1"/>
    <col min="27" max="27" width="5.75" style="96" hidden="1" customWidth="1"/>
    <col min="28" max="29" width="6.625" style="96" hidden="1" customWidth="1"/>
    <col min="30" max="30" width="9.125" style="25" customWidth="1"/>
    <col min="31" max="31" width="9.625" style="7" customWidth="1"/>
    <col min="32" max="32" width="6.5" style="7" customWidth="1"/>
    <col min="33" max="33" width="8.125" style="7" customWidth="1"/>
    <col min="34" max="34" width="5.5" style="95" hidden="1" customWidth="1"/>
    <col min="35" max="35" width="5.75" style="96" hidden="1" customWidth="1"/>
    <col min="36" max="37" width="6.625" style="96" hidden="1" customWidth="1"/>
    <col min="41" max="41" width="8.125" style="7" customWidth="1"/>
    <col min="42" max="16384" width="8.875" style="6"/>
  </cols>
  <sheetData>
    <row r="1" spans="1:41" s="32" customFormat="1" ht="28.15" customHeight="1" x14ac:dyDescent="0.25">
      <c r="A1" s="760" t="s">
        <v>791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760"/>
      <c r="S1" s="760"/>
      <c r="T1" s="760"/>
      <c r="U1" s="760"/>
      <c r="V1" s="760"/>
      <c r="W1" s="760"/>
      <c r="X1" s="760"/>
      <c r="Y1" s="760"/>
      <c r="Z1" s="760"/>
      <c r="AA1" s="760"/>
      <c r="AB1" s="760"/>
      <c r="AC1" s="760"/>
      <c r="AD1" s="760"/>
      <c r="AE1" s="760"/>
      <c r="AF1" s="760"/>
      <c r="AG1" s="760"/>
      <c r="AH1" s="760"/>
      <c r="AI1" s="760"/>
      <c r="AJ1" s="760"/>
      <c r="AK1" s="760"/>
      <c r="AL1" s="760"/>
      <c r="AM1" s="760"/>
      <c r="AN1" s="760"/>
      <c r="AO1" s="760"/>
    </row>
    <row r="2" spans="1:41" ht="20.25" thickBot="1" x14ac:dyDescent="0.3">
      <c r="A2" s="436" t="s">
        <v>323</v>
      </c>
      <c r="B2" s="437"/>
      <c r="C2" s="436"/>
      <c r="D2" s="436"/>
      <c r="E2" s="436"/>
      <c r="F2" s="437"/>
      <c r="G2" s="437" t="s">
        <v>443</v>
      </c>
      <c r="H2" s="439"/>
      <c r="I2" s="439"/>
      <c r="J2" s="439"/>
      <c r="K2" s="511" t="s">
        <v>441</v>
      </c>
      <c r="L2" s="511"/>
      <c r="M2" s="511"/>
      <c r="N2" s="753" t="s">
        <v>439</v>
      </c>
      <c r="O2" s="753"/>
      <c r="P2" s="511" t="s">
        <v>438</v>
      </c>
      <c r="Q2" s="511"/>
      <c r="R2" s="511"/>
      <c r="S2" s="511"/>
      <c r="T2" s="511"/>
      <c r="U2" s="511"/>
      <c r="V2" s="511"/>
      <c r="W2" s="437"/>
      <c r="X2" s="488" t="s">
        <v>440</v>
      </c>
      <c r="Y2" s="488"/>
      <c r="Z2" s="544"/>
      <c r="AA2" s="488"/>
      <c r="AB2" s="545"/>
      <c r="AC2" s="546"/>
      <c r="AD2" s="440"/>
      <c r="AE2"/>
      <c r="AF2"/>
      <c r="AG2"/>
      <c r="AH2"/>
      <c r="AI2"/>
      <c r="AJ2"/>
      <c r="AK2"/>
      <c r="AL2" s="6"/>
      <c r="AM2" s="6"/>
      <c r="AN2" s="6"/>
      <c r="AO2" s="6"/>
    </row>
    <row r="3" spans="1:41" s="9" customFormat="1" x14ac:dyDescent="0.25">
      <c r="A3" s="311" t="s">
        <v>26</v>
      </c>
      <c r="B3" s="316"/>
      <c r="C3" s="538"/>
      <c r="D3" s="538"/>
      <c r="E3" s="314"/>
      <c r="F3" s="755">
        <f>菜單總表!A18</f>
        <v>44095</v>
      </c>
      <c r="G3" s="779"/>
      <c r="H3" s="754">
        <f>F3</f>
        <v>44095</v>
      </c>
      <c r="I3" s="754"/>
      <c r="J3" s="535"/>
      <c r="K3" s="538"/>
      <c r="L3" s="538"/>
      <c r="M3" s="322"/>
      <c r="N3" s="755">
        <f>菜單總表!A19</f>
        <v>44096</v>
      </c>
      <c r="O3" s="779"/>
      <c r="P3" s="754">
        <f>N3</f>
        <v>44096</v>
      </c>
      <c r="Q3" s="754"/>
      <c r="R3" s="314"/>
      <c r="S3" s="535"/>
      <c r="T3" s="538"/>
      <c r="U3" s="314"/>
      <c r="V3" s="755">
        <f>菜單總表!A20</f>
        <v>44097</v>
      </c>
      <c r="W3" s="779"/>
      <c r="X3" s="754">
        <f>V3</f>
        <v>44097</v>
      </c>
      <c r="Y3" s="754"/>
      <c r="Z3" s="316"/>
      <c r="AA3" s="538"/>
      <c r="AB3" s="538"/>
      <c r="AC3" s="314"/>
      <c r="AD3" s="755">
        <f>菜單總表!A21</f>
        <v>44098</v>
      </c>
      <c r="AE3" s="779"/>
      <c r="AF3" s="754">
        <f>AD3</f>
        <v>44098</v>
      </c>
      <c r="AG3" s="754"/>
      <c r="AH3" s="535"/>
      <c r="AI3" s="538"/>
      <c r="AJ3" s="538"/>
      <c r="AK3" s="314"/>
      <c r="AL3" s="724">
        <f>菜單總表!A22</f>
        <v>44099</v>
      </c>
      <c r="AM3" s="725"/>
      <c r="AN3" s="726">
        <f>AL3</f>
        <v>44099</v>
      </c>
      <c r="AO3" s="727"/>
    </row>
    <row r="4" spans="1:41" s="43" customFormat="1" ht="37.5" x14ac:dyDescent="0.25">
      <c r="A4" s="312" t="s">
        <v>27</v>
      </c>
      <c r="B4" s="277" t="s">
        <v>136</v>
      </c>
      <c r="C4" s="74" t="s">
        <v>137</v>
      </c>
      <c r="D4" s="74" t="s">
        <v>148</v>
      </c>
      <c r="E4" s="171" t="s">
        <v>141</v>
      </c>
      <c r="F4" s="356" t="s">
        <v>40</v>
      </c>
      <c r="G4" s="63" t="s">
        <v>54</v>
      </c>
      <c r="H4" s="118" t="s">
        <v>29</v>
      </c>
      <c r="I4" s="118" t="s">
        <v>147</v>
      </c>
      <c r="J4" s="269" t="s">
        <v>136</v>
      </c>
      <c r="K4" s="74" t="s">
        <v>137</v>
      </c>
      <c r="L4" s="74" t="s">
        <v>148</v>
      </c>
      <c r="M4" s="553" t="s">
        <v>141</v>
      </c>
      <c r="N4" s="356" t="s">
        <v>40</v>
      </c>
      <c r="O4" s="63" t="s">
        <v>54</v>
      </c>
      <c r="P4" s="118" t="s">
        <v>29</v>
      </c>
      <c r="Q4" s="118" t="s">
        <v>147</v>
      </c>
      <c r="R4" s="171" t="s">
        <v>136</v>
      </c>
      <c r="S4" s="269" t="s">
        <v>137</v>
      </c>
      <c r="T4" s="74" t="s">
        <v>148</v>
      </c>
      <c r="U4" s="171" t="s">
        <v>141</v>
      </c>
      <c r="V4" s="356" t="s">
        <v>40</v>
      </c>
      <c r="W4" s="63" t="s">
        <v>54</v>
      </c>
      <c r="X4" s="118" t="s">
        <v>29</v>
      </c>
      <c r="Y4" s="118" t="s">
        <v>147</v>
      </c>
      <c r="Z4" s="277" t="s">
        <v>136</v>
      </c>
      <c r="AA4" s="74" t="s">
        <v>137</v>
      </c>
      <c r="AB4" s="74" t="s">
        <v>148</v>
      </c>
      <c r="AC4" s="171" t="s">
        <v>141</v>
      </c>
      <c r="AD4" s="356" t="s">
        <v>40</v>
      </c>
      <c r="AE4" s="63" t="s">
        <v>54</v>
      </c>
      <c r="AF4" s="118" t="s">
        <v>29</v>
      </c>
      <c r="AG4" s="118" t="s">
        <v>147</v>
      </c>
      <c r="AH4" s="269" t="s">
        <v>136</v>
      </c>
      <c r="AI4" s="74" t="s">
        <v>137</v>
      </c>
      <c r="AJ4" s="74" t="s">
        <v>148</v>
      </c>
      <c r="AK4" s="171" t="s">
        <v>141</v>
      </c>
      <c r="AL4" s="356" t="s">
        <v>24</v>
      </c>
      <c r="AM4" s="63" t="s">
        <v>28</v>
      </c>
      <c r="AN4" s="118" t="s">
        <v>14</v>
      </c>
      <c r="AO4" s="382" t="s">
        <v>147</v>
      </c>
    </row>
    <row r="5" spans="1:41" s="36" customFormat="1" ht="24.95" customHeight="1" x14ac:dyDescent="0.25">
      <c r="A5" s="784" t="str">
        <f>菜單總表!C2</f>
        <v>主食</v>
      </c>
      <c r="B5" s="278" t="e">
        <f>#REF!/55</f>
        <v>#REF!</v>
      </c>
      <c r="C5" s="150"/>
      <c r="D5" s="150"/>
      <c r="E5" s="279"/>
      <c r="F5" s="778" t="str">
        <f>菜單總表!C18</f>
        <v>芝麻飯</v>
      </c>
      <c r="G5" s="33" t="s">
        <v>262</v>
      </c>
      <c r="H5" s="33">
        <v>5</v>
      </c>
      <c r="I5" s="296">
        <f>H5*1100/1000</f>
        <v>5.5</v>
      </c>
      <c r="J5" s="270"/>
      <c r="K5" s="150"/>
      <c r="L5" s="150"/>
      <c r="M5" s="548">
        <f>H5/10</f>
        <v>0.5</v>
      </c>
      <c r="N5" s="778" t="str">
        <f>菜單總表!C19</f>
        <v>小米飯</v>
      </c>
      <c r="O5" s="33" t="s">
        <v>419</v>
      </c>
      <c r="P5" s="33">
        <v>20</v>
      </c>
      <c r="Q5" s="296">
        <f t="shared" ref="Q5:Q6" si="0">P5*1100/1000</f>
        <v>22</v>
      </c>
      <c r="R5" s="301">
        <f>P5/20</f>
        <v>1</v>
      </c>
      <c r="S5" s="271"/>
      <c r="T5" s="150"/>
      <c r="U5" s="279"/>
      <c r="V5" s="310" t="str">
        <f>菜單總表!C20</f>
        <v>風味餐</v>
      </c>
      <c r="W5" s="33" t="s">
        <v>149</v>
      </c>
      <c r="X5" s="33">
        <v>150</v>
      </c>
      <c r="Y5" s="296">
        <f t="shared" ref="Y5:Y9" si="1">X5*1100/1000</f>
        <v>165</v>
      </c>
      <c r="Z5" s="278">
        <f>Y5/60</f>
        <v>2.75</v>
      </c>
      <c r="AA5" s="150"/>
      <c r="AB5" s="150"/>
      <c r="AC5" s="279"/>
      <c r="AD5" s="778" t="str">
        <f>菜單總表!C21</f>
        <v>糙米飯</v>
      </c>
      <c r="AE5" s="33" t="s">
        <v>9</v>
      </c>
      <c r="AF5" s="33">
        <v>20</v>
      </c>
      <c r="AG5" s="296">
        <f t="shared" ref="AG5:AG6" si="2">AF5*1100/1000</f>
        <v>22</v>
      </c>
      <c r="AH5" s="270">
        <f>AF5/20</f>
        <v>1</v>
      </c>
      <c r="AI5" s="150"/>
      <c r="AJ5" s="150"/>
      <c r="AK5" s="279"/>
      <c r="AL5" s="728" t="str">
        <f>菜單總表!C22</f>
        <v>海苔飯</v>
      </c>
      <c r="AM5" s="33" t="s">
        <v>280</v>
      </c>
      <c r="AN5" s="33">
        <v>5</v>
      </c>
      <c r="AO5" s="549">
        <f t="shared" ref="AO5:AO6" si="3">AN5*1100/1000</f>
        <v>5.5</v>
      </c>
    </row>
    <row r="6" spans="1:41" s="36" customFormat="1" ht="24.95" customHeight="1" x14ac:dyDescent="0.25">
      <c r="A6" s="784"/>
      <c r="B6" s="278" t="e">
        <f>#REF!/20</f>
        <v>#REF!</v>
      </c>
      <c r="C6" s="79"/>
      <c r="D6" s="76"/>
      <c r="E6" s="174"/>
      <c r="F6" s="778"/>
      <c r="G6" s="33" t="s">
        <v>65</v>
      </c>
      <c r="H6" s="33">
        <v>110</v>
      </c>
      <c r="I6" s="296">
        <f>H6*1100/1000</f>
        <v>121</v>
      </c>
      <c r="J6" s="270">
        <f>H6/20</f>
        <v>5.5</v>
      </c>
      <c r="K6" s="79"/>
      <c r="L6" s="76"/>
      <c r="M6" s="398"/>
      <c r="N6" s="778"/>
      <c r="O6" s="33" t="s">
        <v>55</v>
      </c>
      <c r="P6" s="33">
        <v>90</v>
      </c>
      <c r="Q6" s="296">
        <f t="shared" si="0"/>
        <v>99</v>
      </c>
      <c r="R6" s="301">
        <f>P6/20</f>
        <v>4.5</v>
      </c>
      <c r="S6" s="270"/>
      <c r="T6" s="76"/>
      <c r="U6" s="174"/>
      <c r="V6" s="761" t="str">
        <f>菜單總表!D20</f>
        <v>肉燥炒麵(炒)　　　　　　　　　　　　　　　</v>
      </c>
      <c r="W6" s="33" t="s">
        <v>37</v>
      </c>
      <c r="X6" s="33">
        <v>35</v>
      </c>
      <c r="Y6" s="296">
        <f t="shared" si="1"/>
        <v>38.5</v>
      </c>
      <c r="Z6" s="278"/>
      <c r="AA6" s="79">
        <f>X6/35</f>
        <v>1</v>
      </c>
      <c r="AB6" s="76"/>
      <c r="AC6" s="174"/>
      <c r="AD6" s="778"/>
      <c r="AE6" s="33" t="s">
        <v>65</v>
      </c>
      <c r="AF6" s="33">
        <v>90</v>
      </c>
      <c r="AG6" s="296">
        <f t="shared" si="2"/>
        <v>99</v>
      </c>
      <c r="AH6" s="270">
        <f>AF6/20</f>
        <v>4.5</v>
      </c>
      <c r="AI6" s="79"/>
      <c r="AJ6" s="76"/>
      <c r="AK6" s="174"/>
      <c r="AL6" s="729"/>
      <c r="AM6" s="33" t="s">
        <v>41</v>
      </c>
      <c r="AN6" s="33">
        <v>110</v>
      </c>
      <c r="AO6" s="549">
        <f t="shared" si="3"/>
        <v>121</v>
      </c>
    </row>
    <row r="7" spans="1:41" s="36" customFormat="1" ht="24.95" customHeight="1" x14ac:dyDescent="0.25">
      <c r="A7" s="784"/>
      <c r="B7" s="280"/>
      <c r="C7" s="150"/>
      <c r="D7" s="150"/>
      <c r="E7" s="279"/>
      <c r="F7" s="778"/>
      <c r="G7" s="33"/>
      <c r="H7" s="33"/>
      <c r="I7" s="58"/>
      <c r="J7" s="271"/>
      <c r="K7" s="150"/>
      <c r="L7" s="150"/>
      <c r="M7" s="548"/>
      <c r="N7" s="778"/>
      <c r="O7" s="33"/>
      <c r="P7" s="33"/>
      <c r="Q7" s="58"/>
      <c r="R7" s="279"/>
      <c r="S7" s="271"/>
      <c r="T7" s="150"/>
      <c r="U7" s="279"/>
      <c r="V7" s="761"/>
      <c r="W7" s="33" t="s">
        <v>52</v>
      </c>
      <c r="X7" s="33">
        <v>6</v>
      </c>
      <c r="Y7" s="296">
        <f t="shared" si="1"/>
        <v>6.6</v>
      </c>
      <c r="Z7" s="280"/>
      <c r="AA7" s="150"/>
      <c r="AB7" s="150"/>
      <c r="AC7" s="174">
        <f>X7/5</f>
        <v>1.2</v>
      </c>
      <c r="AD7" s="778"/>
      <c r="AE7" s="33"/>
      <c r="AF7" s="33"/>
      <c r="AG7" s="34"/>
      <c r="AH7" s="271"/>
      <c r="AI7" s="150"/>
      <c r="AJ7" s="150"/>
      <c r="AK7" s="279"/>
      <c r="AL7" s="729"/>
      <c r="AM7" s="33"/>
      <c r="AN7" s="33"/>
      <c r="AO7" s="417"/>
    </row>
    <row r="8" spans="1:41" s="36" customFormat="1" ht="24.95" customHeight="1" x14ac:dyDescent="0.3">
      <c r="A8" s="784"/>
      <c r="B8" s="134"/>
      <c r="C8" s="44"/>
      <c r="D8" s="44"/>
      <c r="E8" s="177"/>
      <c r="F8" s="778"/>
      <c r="G8" s="33"/>
      <c r="H8" s="33"/>
      <c r="I8" s="58"/>
      <c r="J8" s="272"/>
      <c r="K8" s="89"/>
      <c r="L8" s="77"/>
      <c r="M8" s="399"/>
      <c r="N8" s="778"/>
      <c r="O8" s="33"/>
      <c r="P8" s="33"/>
      <c r="Q8" s="58"/>
      <c r="R8" s="324"/>
      <c r="S8" s="221"/>
      <c r="T8" s="77"/>
      <c r="U8" s="177"/>
      <c r="V8" s="761"/>
      <c r="W8" s="33" t="s">
        <v>84</v>
      </c>
      <c r="X8" s="33">
        <v>20</v>
      </c>
      <c r="Y8" s="296">
        <f t="shared" si="1"/>
        <v>22</v>
      </c>
      <c r="Z8" s="281"/>
      <c r="AA8" s="89"/>
      <c r="AB8" s="129">
        <f>Y8/100</f>
        <v>0.22</v>
      </c>
      <c r="AC8" s="177"/>
      <c r="AD8" s="778"/>
      <c r="AE8" s="33"/>
      <c r="AF8" s="33"/>
      <c r="AG8" s="34"/>
      <c r="AH8" s="272"/>
      <c r="AI8" s="89"/>
      <c r="AJ8" s="77"/>
      <c r="AK8" s="177"/>
      <c r="AL8" s="730"/>
      <c r="AM8" s="33"/>
      <c r="AN8" s="33"/>
      <c r="AO8" s="417"/>
    </row>
    <row r="9" spans="1:41" s="36" customFormat="1" ht="24.95" customHeight="1" x14ac:dyDescent="0.25">
      <c r="A9" s="784" t="str">
        <f>菜單總表!D2</f>
        <v>副食一</v>
      </c>
      <c r="B9" s="278"/>
      <c r="C9" s="79" t="e">
        <f>#REF!/35</f>
        <v>#REF!</v>
      </c>
      <c r="D9" s="78"/>
      <c r="E9" s="178"/>
      <c r="F9" s="761" t="str">
        <f>菜單總表!D18</f>
        <v>泰式酸辣雞(燒)</v>
      </c>
      <c r="G9" s="33" t="s">
        <v>263</v>
      </c>
      <c r="H9" s="64">
        <v>35</v>
      </c>
      <c r="I9" s="296">
        <f t="shared" ref="I9:I11" si="4">H9*1100/1000</f>
        <v>38.5</v>
      </c>
      <c r="J9" s="270"/>
      <c r="K9" s="79">
        <f>H9/55</f>
        <v>0.63636363636363635</v>
      </c>
      <c r="L9" s="78"/>
      <c r="M9" s="400"/>
      <c r="N9" s="761" t="str">
        <f>菜單總表!D19</f>
        <v>蜜汁肉丁(燒)</v>
      </c>
      <c r="O9" s="33" t="s">
        <v>412</v>
      </c>
      <c r="P9" s="64">
        <v>65</v>
      </c>
      <c r="Q9" s="296">
        <f t="shared" ref="Q9:Q10" si="5">P9*1100/1000</f>
        <v>71.5</v>
      </c>
      <c r="R9" s="301"/>
      <c r="S9" s="270">
        <f>P9/30</f>
        <v>2.1666666666666665</v>
      </c>
      <c r="T9" s="78"/>
      <c r="U9" s="178"/>
      <c r="V9" s="761"/>
      <c r="W9" s="33" t="s">
        <v>0</v>
      </c>
      <c r="X9" s="33">
        <v>40</v>
      </c>
      <c r="Y9" s="296">
        <f t="shared" si="1"/>
        <v>44</v>
      </c>
      <c r="Z9" s="278"/>
      <c r="AA9" s="79"/>
      <c r="AB9" s="129">
        <f>Y9/100</f>
        <v>0.44</v>
      </c>
      <c r="AC9" s="178"/>
      <c r="AD9" s="761" t="str">
        <f>菜單總表!D21</f>
        <v>梅林雞腿×1(燒)</v>
      </c>
      <c r="AE9" s="33" t="s">
        <v>11</v>
      </c>
      <c r="AF9" s="33">
        <v>90</v>
      </c>
      <c r="AG9" s="296">
        <f t="shared" ref="AG9:AG10" si="6">AF9*1100/1000</f>
        <v>99</v>
      </c>
      <c r="AH9" s="270"/>
      <c r="AI9" s="79">
        <f>AF9/40</f>
        <v>2.25</v>
      </c>
      <c r="AJ9" s="78"/>
      <c r="AK9" s="178"/>
      <c r="AL9" s="721" t="str">
        <f>菜單總表!D22</f>
        <v>柳葉魚×3(炸)</v>
      </c>
      <c r="AM9" s="33" t="s">
        <v>281</v>
      </c>
      <c r="AN9" s="33">
        <v>60</v>
      </c>
      <c r="AO9" s="549">
        <f t="shared" ref="AO9:AO10" si="7">AN9*1100/1000</f>
        <v>66</v>
      </c>
    </row>
    <row r="10" spans="1:41" s="36" customFormat="1" ht="24.95" customHeight="1" x14ac:dyDescent="0.3">
      <c r="A10" s="784"/>
      <c r="B10" s="282"/>
      <c r="C10" s="79"/>
      <c r="D10" s="78" t="e">
        <f>#REF!/100</f>
        <v>#REF!</v>
      </c>
      <c r="E10" s="178"/>
      <c r="F10" s="761"/>
      <c r="G10" s="33" t="s">
        <v>426</v>
      </c>
      <c r="H10" s="64">
        <v>62</v>
      </c>
      <c r="I10" s="296">
        <f t="shared" si="4"/>
        <v>68.2</v>
      </c>
      <c r="J10" s="273"/>
      <c r="K10" s="79">
        <f>H10/30</f>
        <v>2.0666666666666669</v>
      </c>
      <c r="L10" s="78"/>
      <c r="M10" s="400"/>
      <c r="N10" s="761"/>
      <c r="O10" s="33" t="s">
        <v>57</v>
      </c>
      <c r="P10" s="33">
        <v>5</v>
      </c>
      <c r="Q10" s="296">
        <f t="shared" si="5"/>
        <v>5.5</v>
      </c>
      <c r="R10" s="302"/>
      <c r="S10" s="270"/>
      <c r="T10" s="78"/>
      <c r="U10" s="174">
        <f>P10/5</f>
        <v>1</v>
      </c>
      <c r="V10" s="761"/>
      <c r="W10" s="44"/>
      <c r="X10" s="44"/>
      <c r="Y10" s="57"/>
      <c r="Z10" s="282"/>
      <c r="AA10" s="79"/>
      <c r="AB10" s="78"/>
      <c r="AC10" s="178"/>
      <c r="AD10" s="761"/>
      <c r="AE10" s="33" t="s">
        <v>52</v>
      </c>
      <c r="AF10" s="33">
        <v>5</v>
      </c>
      <c r="AG10" s="296">
        <f t="shared" si="6"/>
        <v>5.5</v>
      </c>
      <c r="AH10" s="273"/>
      <c r="AI10" s="79"/>
      <c r="AJ10" s="78"/>
      <c r="AK10" s="178"/>
      <c r="AL10" s="731"/>
      <c r="AM10" s="33" t="s">
        <v>90</v>
      </c>
      <c r="AN10" s="33">
        <v>5</v>
      </c>
      <c r="AO10" s="549">
        <f t="shared" si="7"/>
        <v>5.5</v>
      </c>
    </row>
    <row r="11" spans="1:41" s="36" customFormat="1" ht="24.95" customHeight="1" x14ac:dyDescent="0.25">
      <c r="A11" s="784"/>
      <c r="B11" s="180"/>
      <c r="C11" s="79"/>
      <c r="D11" s="76"/>
      <c r="E11" s="174" t="e">
        <f>#REF!/5</f>
        <v>#REF!</v>
      </c>
      <c r="F11" s="761"/>
      <c r="G11" s="33" t="s">
        <v>90</v>
      </c>
      <c r="H11" s="33">
        <v>5</v>
      </c>
      <c r="I11" s="296">
        <f t="shared" si="4"/>
        <v>5.5</v>
      </c>
      <c r="J11" s="155"/>
      <c r="K11" s="79"/>
      <c r="L11" s="76"/>
      <c r="M11" s="398">
        <f>H11/5</f>
        <v>1</v>
      </c>
      <c r="N11" s="761"/>
      <c r="O11" s="33"/>
      <c r="P11" s="33"/>
      <c r="Q11" s="296"/>
      <c r="R11" s="301">
        <f>P11/55</f>
        <v>0</v>
      </c>
      <c r="S11" s="270"/>
      <c r="T11" s="76"/>
      <c r="U11" s="174"/>
      <c r="V11" s="761"/>
      <c r="W11" s="33"/>
      <c r="X11" s="33"/>
      <c r="Y11" s="58"/>
      <c r="Z11" s="180"/>
      <c r="AA11" s="79"/>
      <c r="AB11" s="76"/>
      <c r="AC11" s="174"/>
      <c r="AD11" s="761"/>
      <c r="AE11" s="33"/>
      <c r="AF11" s="33"/>
      <c r="AG11" s="296"/>
      <c r="AH11" s="155"/>
      <c r="AI11" s="79"/>
      <c r="AJ11" s="76"/>
      <c r="AK11" s="174">
        <f>AF11/5</f>
        <v>0</v>
      </c>
      <c r="AL11" s="731"/>
      <c r="AM11" s="33"/>
      <c r="AN11" s="33"/>
      <c r="AO11" s="549"/>
    </row>
    <row r="12" spans="1:41" s="36" customFormat="1" ht="24.95" customHeight="1" x14ac:dyDescent="0.3">
      <c r="A12" s="784"/>
      <c r="B12" s="281"/>
      <c r="C12" s="89"/>
      <c r="D12" s="78" t="e">
        <f>#REF!/100</f>
        <v>#REF!</v>
      </c>
      <c r="E12" s="174"/>
      <c r="F12" s="761"/>
      <c r="G12" s="44"/>
      <c r="H12" s="33"/>
      <c r="I12" s="58"/>
      <c r="J12" s="270"/>
      <c r="K12" s="79"/>
      <c r="L12" s="76"/>
      <c r="M12" s="398"/>
      <c r="N12" s="761"/>
      <c r="O12" s="33"/>
      <c r="P12" s="33"/>
      <c r="Q12" s="296"/>
      <c r="R12" s="301"/>
      <c r="S12" s="270"/>
      <c r="T12" s="76"/>
      <c r="U12" s="174"/>
      <c r="V12" s="761"/>
      <c r="W12" s="33"/>
      <c r="X12" s="33"/>
      <c r="Y12" s="58"/>
      <c r="Z12" s="278"/>
      <c r="AA12" s="79"/>
      <c r="AB12" s="76"/>
      <c r="AC12" s="174"/>
      <c r="AD12" s="761"/>
      <c r="AE12" s="33"/>
      <c r="AF12" s="33"/>
      <c r="AG12" s="34"/>
      <c r="AH12" s="270"/>
      <c r="AI12" s="79"/>
      <c r="AJ12" s="76"/>
      <c r="AK12" s="174"/>
      <c r="AL12" s="731"/>
      <c r="AM12" s="33"/>
      <c r="AN12" s="33"/>
      <c r="AO12" s="417"/>
    </row>
    <row r="13" spans="1:41" s="36" customFormat="1" ht="24.95" customHeight="1" x14ac:dyDescent="0.25">
      <c r="A13" s="784"/>
      <c r="B13" s="253"/>
      <c r="C13" s="89"/>
      <c r="D13" s="89"/>
      <c r="E13" s="190"/>
      <c r="F13" s="761"/>
      <c r="G13" s="33"/>
      <c r="H13" s="64"/>
      <c r="I13" s="58"/>
      <c r="J13" s="221"/>
      <c r="K13" s="89"/>
      <c r="L13" s="89"/>
      <c r="M13" s="401"/>
      <c r="N13" s="761"/>
      <c r="O13" s="44"/>
      <c r="P13" s="44"/>
      <c r="Q13" s="58"/>
      <c r="R13" s="190"/>
      <c r="S13" s="221"/>
      <c r="T13" s="89"/>
      <c r="U13" s="190"/>
      <c r="V13" s="761"/>
      <c r="W13" s="33"/>
      <c r="X13" s="33"/>
      <c r="Y13" s="58"/>
      <c r="Z13" s="253"/>
      <c r="AA13" s="89"/>
      <c r="AB13" s="89"/>
      <c r="AC13" s="190"/>
      <c r="AD13" s="761"/>
      <c r="AE13" s="33"/>
      <c r="AF13" s="33"/>
      <c r="AG13" s="34"/>
      <c r="AH13" s="221"/>
      <c r="AI13" s="89"/>
      <c r="AJ13" s="89"/>
      <c r="AK13" s="190"/>
      <c r="AL13" s="731"/>
      <c r="AM13" s="33"/>
      <c r="AN13" s="33"/>
      <c r="AO13" s="417"/>
    </row>
    <row r="14" spans="1:41" s="36" customFormat="1" ht="24.95" customHeight="1" x14ac:dyDescent="0.25">
      <c r="A14" s="784"/>
      <c r="B14" s="253"/>
      <c r="C14" s="89" t="e">
        <f>#REF!/40</f>
        <v>#REF!</v>
      </c>
      <c r="D14" s="89"/>
      <c r="E14" s="190"/>
      <c r="F14" s="761"/>
      <c r="G14" s="33"/>
      <c r="H14" s="64"/>
      <c r="I14" s="58"/>
      <c r="J14" s="221"/>
      <c r="K14" s="89"/>
      <c r="L14" s="89"/>
      <c r="M14" s="401"/>
      <c r="N14" s="761"/>
      <c r="O14" s="33"/>
      <c r="P14" s="33"/>
      <c r="Q14" s="58"/>
      <c r="R14" s="190"/>
      <c r="S14" s="221"/>
      <c r="T14" s="89"/>
      <c r="U14" s="190"/>
      <c r="V14" s="761"/>
      <c r="W14" s="33"/>
      <c r="X14" s="33"/>
      <c r="Y14" s="58"/>
      <c r="Z14" s="253"/>
      <c r="AA14" s="89"/>
      <c r="AB14" s="89"/>
      <c r="AC14" s="190"/>
      <c r="AD14" s="761"/>
      <c r="AE14" s="33"/>
      <c r="AF14" s="33"/>
      <c r="AG14" s="34"/>
      <c r="AH14" s="221"/>
      <c r="AI14" s="89"/>
      <c r="AJ14" s="89"/>
      <c r="AK14" s="190"/>
      <c r="AL14" s="731"/>
      <c r="AM14" s="33"/>
      <c r="AN14" s="33"/>
      <c r="AO14" s="417"/>
    </row>
    <row r="15" spans="1:41" s="36" customFormat="1" ht="24.95" customHeight="1" x14ac:dyDescent="0.25">
      <c r="A15" s="784"/>
      <c r="B15" s="253"/>
      <c r="C15" s="89"/>
      <c r="D15" s="89"/>
      <c r="E15" s="190"/>
      <c r="F15" s="761"/>
      <c r="G15" s="33"/>
      <c r="H15" s="33"/>
      <c r="I15" s="58"/>
      <c r="J15" s="221"/>
      <c r="K15" s="89"/>
      <c r="L15" s="89"/>
      <c r="M15" s="401"/>
      <c r="N15" s="761" t="str">
        <f>菜單總表!E19</f>
        <v>奶香洋芋(燒)</v>
      </c>
      <c r="O15" s="33" t="s">
        <v>272</v>
      </c>
      <c r="P15" s="33">
        <v>15</v>
      </c>
      <c r="Q15" s="296">
        <f t="shared" ref="Q15:Q20" si="8">P15*1100/1000</f>
        <v>16.5</v>
      </c>
      <c r="R15" s="190"/>
      <c r="S15" s="270">
        <f>P15/35</f>
        <v>0.42857142857142855</v>
      </c>
      <c r="T15" s="89"/>
      <c r="U15" s="190"/>
      <c r="V15" s="761"/>
      <c r="W15" s="33"/>
      <c r="X15" s="33"/>
      <c r="Y15" s="58"/>
      <c r="Z15" s="253"/>
      <c r="AA15" s="89"/>
      <c r="AB15" s="89"/>
      <c r="AC15" s="190"/>
      <c r="AD15" s="761"/>
      <c r="AE15" s="33"/>
      <c r="AF15" s="33"/>
      <c r="AG15" s="34"/>
      <c r="AH15" s="221"/>
      <c r="AI15" s="89"/>
      <c r="AJ15" s="89"/>
      <c r="AK15" s="190"/>
      <c r="AL15" s="732"/>
      <c r="AM15" s="33"/>
      <c r="AN15" s="33"/>
      <c r="AO15" s="417"/>
    </row>
    <row r="16" spans="1:41" s="36" customFormat="1" ht="24.95" customHeight="1" x14ac:dyDescent="0.25">
      <c r="A16" s="784" t="str">
        <f>菜單總表!E2</f>
        <v>副食二</v>
      </c>
      <c r="B16" s="253"/>
      <c r="C16" s="77"/>
      <c r="D16" s="77" t="e">
        <f>#REF!/10</f>
        <v>#REF!</v>
      </c>
      <c r="E16" s="177"/>
      <c r="F16" s="761" t="str">
        <f>菜單總表!E18</f>
        <v>花枝丸×2(炸)</v>
      </c>
      <c r="G16" s="33" t="s">
        <v>264</v>
      </c>
      <c r="H16" s="64">
        <v>40</v>
      </c>
      <c r="I16" s="296">
        <f t="shared" ref="I16:I17" si="9">H16*1100/1000</f>
        <v>44</v>
      </c>
      <c r="J16" s="221"/>
      <c r="K16" s="77">
        <f>H16/50</f>
        <v>0.8</v>
      </c>
      <c r="L16" s="77"/>
      <c r="M16" s="399"/>
      <c r="N16" s="761"/>
      <c r="O16" s="44" t="s">
        <v>234</v>
      </c>
      <c r="P16" s="33">
        <v>45</v>
      </c>
      <c r="Q16" s="296">
        <f t="shared" si="8"/>
        <v>49.5</v>
      </c>
      <c r="R16" s="301">
        <f>P16/90</f>
        <v>0.5</v>
      </c>
      <c r="S16" s="255"/>
      <c r="T16" s="77"/>
      <c r="U16" s="177"/>
      <c r="V16" s="761" t="str">
        <f>菜單總表!E20</f>
        <v>大肉包×1(蒸)</v>
      </c>
      <c r="W16" s="44" t="s">
        <v>273</v>
      </c>
      <c r="X16" s="44">
        <v>80</v>
      </c>
      <c r="Y16" s="296">
        <f>X16*1100/1000</f>
        <v>88</v>
      </c>
      <c r="Z16" s="253">
        <f>X16/30</f>
        <v>2.6666666666666665</v>
      </c>
      <c r="AA16" s="77">
        <f>X16/80</f>
        <v>1</v>
      </c>
      <c r="AB16" s="77"/>
      <c r="AC16" s="177"/>
      <c r="AD16" s="761" t="str">
        <f>菜單總表!E21</f>
        <v>豆薯炒蛋(炒)</v>
      </c>
      <c r="AE16" s="44" t="s">
        <v>276</v>
      </c>
      <c r="AF16" s="33">
        <v>70</v>
      </c>
      <c r="AG16" s="296">
        <f t="shared" ref="AG16:AG19" si="10">AF16*1100/1000</f>
        <v>77</v>
      </c>
      <c r="AH16" s="270">
        <f>AF16/100</f>
        <v>0.7</v>
      </c>
      <c r="AI16" s="44"/>
      <c r="AJ16" s="44"/>
      <c r="AK16" s="120"/>
      <c r="AL16" s="721" t="str">
        <f>菜單總表!E22</f>
        <v>咖哩豆腐(炒)</v>
      </c>
      <c r="AM16" s="33" t="s">
        <v>12</v>
      </c>
      <c r="AN16" s="33">
        <v>10</v>
      </c>
      <c r="AO16" s="549">
        <f t="shared" ref="AO16:AO20" si="11">AN16*1100/1000</f>
        <v>11</v>
      </c>
    </row>
    <row r="17" spans="1:41" s="36" customFormat="1" ht="24.95" customHeight="1" x14ac:dyDescent="0.25">
      <c r="A17" s="784"/>
      <c r="B17" s="252"/>
      <c r="C17" s="84" t="e">
        <f>#REF!/80</f>
        <v>#REF!</v>
      </c>
      <c r="D17" s="129"/>
      <c r="E17" s="227"/>
      <c r="F17" s="761"/>
      <c r="G17" s="33" t="s">
        <v>90</v>
      </c>
      <c r="H17" s="33">
        <v>3</v>
      </c>
      <c r="I17" s="296">
        <f t="shared" si="9"/>
        <v>3.3</v>
      </c>
      <c r="J17" s="274"/>
      <c r="K17" s="84"/>
      <c r="L17" s="129"/>
      <c r="M17" s="398">
        <f>H17/5</f>
        <v>0.6</v>
      </c>
      <c r="N17" s="761"/>
      <c r="O17" s="44" t="s">
        <v>238</v>
      </c>
      <c r="P17" s="33">
        <v>20</v>
      </c>
      <c r="Q17" s="296">
        <f t="shared" si="8"/>
        <v>22</v>
      </c>
      <c r="R17" s="303"/>
      <c r="S17" s="274"/>
      <c r="T17" s="129">
        <f>Q17/100</f>
        <v>0.22</v>
      </c>
      <c r="U17" s="227"/>
      <c r="V17" s="761"/>
      <c r="W17" s="44"/>
      <c r="X17" s="44"/>
      <c r="Y17" s="44"/>
      <c r="Z17" s="252"/>
      <c r="AA17" s="84"/>
      <c r="AB17" s="129"/>
      <c r="AC17" s="227"/>
      <c r="AD17" s="761"/>
      <c r="AE17" s="44" t="s">
        <v>277</v>
      </c>
      <c r="AF17" s="33">
        <v>25</v>
      </c>
      <c r="AG17" s="296">
        <f t="shared" si="10"/>
        <v>27.5</v>
      </c>
      <c r="AH17" s="220"/>
      <c r="AI17" s="79">
        <f>AF17/55</f>
        <v>0.45454545454545453</v>
      </c>
      <c r="AJ17" s="44"/>
      <c r="AK17" s="120"/>
      <c r="AL17" s="731"/>
      <c r="AM17" s="33" t="s">
        <v>90</v>
      </c>
      <c r="AN17" s="33">
        <v>3</v>
      </c>
      <c r="AO17" s="549">
        <f t="shared" si="11"/>
        <v>3.3</v>
      </c>
    </row>
    <row r="18" spans="1:41" s="36" customFormat="1" ht="24.95" customHeight="1" x14ac:dyDescent="0.25">
      <c r="A18" s="784"/>
      <c r="B18" s="253"/>
      <c r="C18" s="77"/>
      <c r="D18" s="77"/>
      <c r="E18" s="174" t="e">
        <f>#REF!/5</f>
        <v>#REF!</v>
      </c>
      <c r="F18" s="761"/>
      <c r="G18" s="33"/>
      <c r="H18" s="33"/>
      <c r="I18" s="58"/>
      <c r="J18" s="221"/>
      <c r="K18" s="77"/>
      <c r="L18" s="77"/>
      <c r="M18" s="399"/>
      <c r="N18" s="761"/>
      <c r="O18" s="44" t="s">
        <v>269</v>
      </c>
      <c r="P18" s="33">
        <v>10</v>
      </c>
      <c r="Q18" s="296">
        <f t="shared" si="8"/>
        <v>11</v>
      </c>
      <c r="R18" s="301">
        <f>P18/75</f>
        <v>0.13333333333333333</v>
      </c>
      <c r="S18" s="255"/>
      <c r="T18" s="77"/>
      <c r="U18" s="177"/>
      <c r="V18" s="761"/>
      <c r="W18" s="44"/>
      <c r="X18" s="44"/>
      <c r="Y18" s="57"/>
      <c r="Z18" s="253"/>
      <c r="AA18" s="77"/>
      <c r="AB18" s="77"/>
      <c r="AC18" s="177"/>
      <c r="AD18" s="761"/>
      <c r="AE18" s="33" t="s">
        <v>52</v>
      </c>
      <c r="AF18" s="33">
        <v>4</v>
      </c>
      <c r="AG18" s="296">
        <f t="shared" si="10"/>
        <v>4.4000000000000004</v>
      </c>
      <c r="AH18" s="155"/>
      <c r="AI18" s="79"/>
      <c r="AJ18" s="76"/>
      <c r="AK18" s="174">
        <f>AF18/5</f>
        <v>0.8</v>
      </c>
      <c r="AL18" s="731"/>
      <c r="AM18" s="33" t="s">
        <v>283</v>
      </c>
      <c r="AN18" s="33">
        <v>1</v>
      </c>
      <c r="AO18" s="549">
        <f t="shared" si="11"/>
        <v>1.1000000000000001</v>
      </c>
    </row>
    <row r="19" spans="1:41" s="36" customFormat="1" ht="24.95" customHeight="1" x14ac:dyDescent="0.3">
      <c r="A19" s="784"/>
      <c r="B19" s="289"/>
      <c r="C19" s="89"/>
      <c r="D19" s="77" t="e">
        <f>#REF!/100</f>
        <v>#REF!</v>
      </c>
      <c r="E19" s="177"/>
      <c r="F19" s="761"/>
      <c r="G19" s="44"/>
      <c r="H19" s="44"/>
      <c r="I19" s="58"/>
      <c r="J19" s="286"/>
      <c r="K19" s="89"/>
      <c r="L19" s="77"/>
      <c r="M19" s="399"/>
      <c r="N19" s="761"/>
      <c r="O19" s="44" t="s">
        <v>268</v>
      </c>
      <c r="P19" s="33">
        <v>20</v>
      </c>
      <c r="Q19" s="296">
        <f t="shared" si="8"/>
        <v>22</v>
      </c>
      <c r="R19" s="303"/>
      <c r="S19" s="274"/>
      <c r="T19" s="129">
        <f>Q19/100</f>
        <v>0.22</v>
      </c>
      <c r="U19" s="177"/>
      <c r="V19" s="761"/>
      <c r="W19" s="44"/>
      <c r="X19" s="44"/>
      <c r="Y19" s="57"/>
      <c r="Z19" s="289"/>
      <c r="AA19" s="89"/>
      <c r="AB19" s="77"/>
      <c r="AC19" s="177"/>
      <c r="AD19" s="761"/>
      <c r="AE19" s="44" t="s">
        <v>238</v>
      </c>
      <c r="AF19" s="33">
        <v>10</v>
      </c>
      <c r="AG19" s="296">
        <f t="shared" si="10"/>
        <v>11</v>
      </c>
      <c r="AH19" s="286"/>
      <c r="AI19" s="89"/>
      <c r="AJ19" s="129">
        <f>AG19/100</f>
        <v>0.11</v>
      </c>
      <c r="AK19" s="177"/>
      <c r="AL19" s="731"/>
      <c r="AM19" s="33" t="s">
        <v>282</v>
      </c>
      <c r="AN19" s="44">
        <v>94</v>
      </c>
      <c r="AO19" s="549">
        <f t="shared" si="11"/>
        <v>103.4</v>
      </c>
    </row>
    <row r="20" spans="1:41" s="36" customFormat="1" ht="24.95" customHeight="1" x14ac:dyDescent="0.25">
      <c r="A20" s="784"/>
      <c r="B20" s="283"/>
      <c r="C20" s="77"/>
      <c r="D20" s="77" t="e">
        <f>#REF!/100</f>
        <v>#REF!</v>
      </c>
      <c r="E20" s="177"/>
      <c r="F20" s="761"/>
      <c r="G20" s="33"/>
      <c r="H20" s="64"/>
      <c r="I20" s="58"/>
      <c r="J20" s="275"/>
      <c r="K20" s="77"/>
      <c r="L20" s="77"/>
      <c r="M20" s="399"/>
      <c r="N20" s="761"/>
      <c r="O20" s="44" t="s">
        <v>252</v>
      </c>
      <c r="P20" s="33">
        <v>3</v>
      </c>
      <c r="Q20" s="296">
        <f t="shared" si="8"/>
        <v>3.3</v>
      </c>
      <c r="R20" s="304"/>
      <c r="S20" s="255"/>
      <c r="T20" s="77"/>
      <c r="U20" s="174">
        <f>P20/5</f>
        <v>0.6</v>
      </c>
      <c r="V20" s="761"/>
      <c r="W20" s="33"/>
      <c r="X20" s="33"/>
      <c r="Y20" s="58"/>
      <c r="Z20" s="283"/>
      <c r="AA20" s="77"/>
      <c r="AB20" s="77"/>
      <c r="AC20" s="177"/>
      <c r="AD20" s="761"/>
      <c r="AE20" s="33"/>
      <c r="AF20" s="33"/>
      <c r="AG20" s="34"/>
      <c r="AH20" s="275"/>
      <c r="AI20" s="77"/>
      <c r="AJ20" s="77"/>
      <c r="AK20" s="177"/>
      <c r="AL20" s="731"/>
      <c r="AM20" s="33" t="s">
        <v>227</v>
      </c>
      <c r="AN20" s="44">
        <v>10</v>
      </c>
      <c r="AO20" s="549">
        <f t="shared" si="11"/>
        <v>11</v>
      </c>
    </row>
    <row r="21" spans="1:41" s="36" customFormat="1" ht="24.95" customHeight="1" x14ac:dyDescent="0.25">
      <c r="A21" s="784"/>
      <c r="B21" s="253"/>
      <c r="C21" s="77"/>
      <c r="D21" s="89"/>
      <c r="E21" s="190"/>
      <c r="F21" s="761"/>
      <c r="G21" s="33"/>
      <c r="H21" s="33"/>
      <c r="I21" s="58"/>
      <c r="J21" s="221"/>
      <c r="K21" s="77"/>
      <c r="L21" s="89"/>
      <c r="M21" s="401"/>
      <c r="N21" s="761"/>
      <c r="O21" s="44"/>
      <c r="P21" s="44"/>
      <c r="Q21" s="296"/>
      <c r="R21" s="190"/>
      <c r="S21" s="255"/>
      <c r="T21" s="89"/>
      <c r="U21" s="174">
        <f>P21/13</f>
        <v>0</v>
      </c>
      <c r="V21" s="761"/>
      <c r="W21" s="33"/>
      <c r="X21" s="33"/>
      <c r="Y21" s="58"/>
      <c r="Z21" s="253"/>
      <c r="AA21" s="77"/>
      <c r="AB21" s="89"/>
      <c r="AC21" s="190"/>
      <c r="AD21" s="761"/>
      <c r="AE21" s="33"/>
      <c r="AF21" s="33"/>
      <c r="AG21" s="34"/>
      <c r="AH21" s="221"/>
      <c r="AI21" s="77"/>
      <c r="AJ21" s="89"/>
      <c r="AK21" s="190"/>
      <c r="AL21" s="732"/>
      <c r="AM21" s="33"/>
      <c r="AN21" s="33"/>
      <c r="AO21" s="417"/>
    </row>
    <row r="22" spans="1:41" s="36" customFormat="1" ht="24.95" customHeight="1" x14ac:dyDescent="0.25">
      <c r="A22" s="784" t="s">
        <v>133</v>
      </c>
      <c r="B22" s="284"/>
      <c r="C22" s="128"/>
      <c r="D22" s="77" t="e">
        <f>#REF!/100</f>
        <v>#REF!</v>
      </c>
      <c r="E22" s="227"/>
      <c r="F22" s="761" t="str">
        <f>菜單總表!F18</f>
        <v>小白菜(炒)</v>
      </c>
      <c r="G22" s="33" t="s">
        <v>265</v>
      </c>
      <c r="H22" s="33">
        <v>80</v>
      </c>
      <c r="I22" s="296">
        <f t="shared" ref="I22:I27" si="12">H22*1100/1000</f>
        <v>88</v>
      </c>
      <c r="J22" s="248"/>
      <c r="K22" s="128"/>
      <c r="L22" s="129">
        <f>I22/100</f>
        <v>0.88</v>
      </c>
      <c r="M22" s="443"/>
      <c r="N22" s="761" t="str">
        <f>菜單總表!F19</f>
        <v>油菜(炒)</v>
      </c>
      <c r="O22" s="33" t="s">
        <v>270</v>
      </c>
      <c r="P22" s="33">
        <v>75</v>
      </c>
      <c r="Q22" s="296">
        <f t="shared" ref="Q22:Q29" si="13">P22*1100/1000</f>
        <v>82.5</v>
      </c>
      <c r="R22" s="305"/>
      <c r="S22" s="248"/>
      <c r="T22" s="129">
        <f>Q22/100</f>
        <v>0.82499999999999996</v>
      </c>
      <c r="U22" s="227"/>
      <c r="V22" s="794" t="str">
        <f>菜單總表!F20</f>
        <v>有機空心菜(炒)</v>
      </c>
      <c r="W22" s="562" t="s">
        <v>432</v>
      </c>
      <c r="X22" s="33">
        <v>80</v>
      </c>
      <c r="Y22" s="296">
        <f t="shared" ref="Y22:Y28" si="14">X22*1100/1000</f>
        <v>88</v>
      </c>
      <c r="Z22" s="284"/>
      <c r="AA22" s="128"/>
      <c r="AB22" s="129">
        <f>Y22/100</f>
        <v>0.88</v>
      </c>
      <c r="AC22" s="227"/>
      <c r="AD22" s="761" t="str">
        <f>菜單總表!F21</f>
        <v>小白菜(炒)</v>
      </c>
      <c r="AE22" s="33" t="s">
        <v>275</v>
      </c>
      <c r="AF22" s="33">
        <v>80</v>
      </c>
      <c r="AG22" s="296">
        <f t="shared" ref="AG22:AG27" si="15">AF22*1100/1000</f>
        <v>88</v>
      </c>
      <c r="AH22" s="221"/>
      <c r="AI22" s="77"/>
      <c r="AJ22" s="129">
        <f>AG22/100</f>
        <v>0.88</v>
      </c>
      <c r="AK22" s="177"/>
      <c r="AL22" s="789" t="str">
        <f>菜單總表!F22</f>
        <v>紅絲豆芽菜(炒)</v>
      </c>
      <c r="AM22" s="33" t="s">
        <v>227</v>
      </c>
      <c r="AN22" s="44">
        <v>10</v>
      </c>
      <c r="AO22" s="549">
        <f t="shared" ref="AO22:AO26" si="16">AN22*1100/1000</f>
        <v>11</v>
      </c>
    </row>
    <row r="23" spans="1:41" s="36" customFormat="1" ht="24.95" customHeight="1" x14ac:dyDescent="0.25">
      <c r="A23" s="784"/>
      <c r="B23" s="253"/>
      <c r="C23" s="89"/>
      <c r="D23" s="77" t="e">
        <f>#REF!/100</f>
        <v>#REF!</v>
      </c>
      <c r="E23" s="177"/>
      <c r="F23" s="761"/>
      <c r="G23" s="33" t="s">
        <v>266</v>
      </c>
      <c r="H23" s="33">
        <v>3</v>
      </c>
      <c r="I23" s="296">
        <f t="shared" si="12"/>
        <v>3.3</v>
      </c>
      <c r="J23" s="221"/>
      <c r="K23" s="89"/>
      <c r="L23" s="77"/>
      <c r="M23" s="398">
        <f>H23/5</f>
        <v>0.6</v>
      </c>
      <c r="N23" s="761"/>
      <c r="O23" s="33" t="s">
        <v>58</v>
      </c>
      <c r="P23" s="33">
        <v>1</v>
      </c>
      <c r="Q23" s="296">
        <f t="shared" si="13"/>
        <v>1.1000000000000001</v>
      </c>
      <c r="R23" s="190"/>
      <c r="S23" s="221"/>
      <c r="T23" s="129">
        <f>Q23/100</f>
        <v>1.1000000000000001E-2</v>
      </c>
      <c r="U23" s="177"/>
      <c r="V23" s="795"/>
      <c r="W23" s="33" t="s">
        <v>90</v>
      </c>
      <c r="X23" s="33">
        <v>4</v>
      </c>
      <c r="Y23" s="296">
        <f t="shared" si="14"/>
        <v>4.4000000000000004</v>
      </c>
      <c r="Z23" s="253"/>
      <c r="AA23" s="89"/>
      <c r="AB23" s="77"/>
      <c r="AC23" s="174">
        <f>X23/5</f>
        <v>0.8</v>
      </c>
      <c r="AD23" s="761"/>
      <c r="AE23" s="33" t="s">
        <v>72</v>
      </c>
      <c r="AF23" s="33">
        <v>3</v>
      </c>
      <c r="AG23" s="296">
        <f t="shared" si="15"/>
        <v>3.3</v>
      </c>
      <c r="AH23" s="274"/>
      <c r="AI23" s="84"/>
      <c r="AJ23" s="129"/>
      <c r="AK23" s="174">
        <f>AF23/5</f>
        <v>0.6</v>
      </c>
      <c r="AL23" s="790"/>
      <c r="AM23" s="33" t="s">
        <v>284</v>
      </c>
      <c r="AN23" s="44">
        <v>75</v>
      </c>
      <c r="AO23" s="549">
        <f t="shared" si="16"/>
        <v>82.5</v>
      </c>
    </row>
    <row r="24" spans="1:41" s="36" customFormat="1" ht="24.95" customHeight="1" x14ac:dyDescent="0.25">
      <c r="A24" s="784"/>
      <c r="B24" s="253"/>
      <c r="C24" s="77"/>
      <c r="D24" s="77"/>
      <c r="E24" s="174" t="e">
        <f>#REF!/5</f>
        <v>#REF!</v>
      </c>
      <c r="F24" s="761"/>
      <c r="G24" s="33" t="s">
        <v>230</v>
      </c>
      <c r="H24" s="33">
        <v>5</v>
      </c>
      <c r="I24" s="296">
        <f t="shared" si="12"/>
        <v>5.5</v>
      </c>
      <c r="J24" s="251"/>
      <c r="K24" s="90"/>
      <c r="L24" s="129">
        <f>I24/100</f>
        <v>5.5E-2</v>
      </c>
      <c r="M24" s="399"/>
      <c r="N24" s="761"/>
      <c r="O24" s="33" t="s">
        <v>90</v>
      </c>
      <c r="P24" s="33">
        <v>3</v>
      </c>
      <c r="Q24" s="296">
        <f t="shared" si="13"/>
        <v>3.3</v>
      </c>
      <c r="R24" s="325"/>
      <c r="S24" s="161"/>
      <c r="T24" s="129"/>
      <c r="U24" s="174">
        <f>P24/5</f>
        <v>0.6</v>
      </c>
      <c r="V24" s="796"/>
      <c r="W24" s="33" t="s">
        <v>58</v>
      </c>
      <c r="X24" s="33">
        <v>1</v>
      </c>
      <c r="Y24" s="296">
        <f t="shared" si="14"/>
        <v>1.1000000000000001</v>
      </c>
      <c r="Z24" s="253"/>
      <c r="AA24" s="89"/>
      <c r="AB24" s="129">
        <f>Y24/100</f>
        <v>1.1000000000000001E-2</v>
      </c>
      <c r="AC24" s="177"/>
      <c r="AD24" s="761"/>
      <c r="AE24" s="33" t="s">
        <v>58</v>
      </c>
      <c r="AF24" s="33">
        <v>1</v>
      </c>
      <c r="AG24" s="296">
        <f t="shared" si="15"/>
        <v>1.1000000000000001</v>
      </c>
      <c r="AH24" s="221"/>
      <c r="AI24" s="89"/>
      <c r="AJ24" s="129">
        <f>AG24/100</f>
        <v>1.1000000000000001E-2</v>
      </c>
      <c r="AK24" s="177"/>
      <c r="AL24" s="791"/>
      <c r="AM24" s="33" t="s">
        <v>90</v>
      </c>
      <c r="AN24" s="33">
        <v>3</v>
      </c>
      <c r="AO24" s="549">
        <f t="shared" si="16"/>
        <v>3.3</v>
      </c>
    </row>
    <row r="25" spans="1:41" s="36" customFormat="1" ht="24.95" customHeight="1" x14ac:dyDescent="0.25">
      <c r="A25" s="784" t="s">
        <v>18</v>
      </c>
      <c r="B25" s="278" t="e">
        <f>#REF!/20</f>
        <v>#REF!</v>
      </c>
      <c r="C25" s="89"/>
      <c r="D25" s="77"/>
      <c r="E25" s="177"/>
      <c r="F25" s="761" t="str">
        <f>菜單總表!G18</f>
        <v>紫菜針菇</v>
      </c>
      <c r="G25" s="33" t="s">
        <v>267</v>
      </c>
      <c r="H25" s="33">
        <v>7</v>
      </c>
      <c r="I25" s="296">
        <f t="shared" si="12"/>
        <v>7.7</v>
      </c>
      <c r="J25" s="221"/>
      <c r="K25" s="89"/>
      <c r="L25" s="129">
        <f>I25/100</f>
        <v>7.6999999999999999E-2</v>
      </c>
      <c r="M25" s="399"/>
      <c r="N25" s="721" t="str">
        <f>菜單總表!G19</f>
        <v>羅 宋 湯</v>
      </c>
      <c r="O25" s="33" t="s">
        <v>271</v>
      </c>
      <c r="P25" s="33">
        <v>10</v>
      </c>
      <c r="Q25" s="296">
        <f t="shared" si="13"/>
        <v>11</v>
      </c>
      <c r="R25" s="190"/>
      <c r="S25" s="221"/>
      <c r="T25" s="129">
        <f>Q25/100</f>
        <v>0.11</v>
      </c>
      <c r="U25" s="177"/>
      <c r="V25" s="761" t="str">
        <f>菜單總表!G20</f>
        <v>味噌豆腐</v>
      </c>
      <c r="W25" s="33" t="s">
        <v>231</v>
      </c>
      <c r="X25" s="33">
        <v>5</v>
      </c>
      <c r="Y25" s="296">
        <f t="shared" si="14"/>
        <v>5.5</v>
      </c>
      <c r="Z25" s="307">
        <f>X25/65</f>
        <v>7.6923076923076927E-2</v>
      </c>
      <c r="AA25" s="89"/>
      <c r="AB25" s="129"/>
      <c r="AC25" s="177"/>
      <c r="AD25" s="761" t="str">
        <f>菜單總表!G21</f>
        <v>當歸肉片</v>
      </c>
      <c r="AE25" s="33" t="s">
        <v>278</v>
      </c>
      <c r="AF25" s="33">
        <v>1</v>
      </c>
      <c r="AG25" s="296">
        <f t="shared" si="15"/>
        <v>1.1000000000000001</v>
      </c>
      <c r="AH25" s="221"/>
      <c r="AI25" s="89"/>
      <c r="AJ25" s="77"/>
      <c r="AK25" s="177"/>
      <c r="AL25" s="721" t="str">
        <f>菜單總表!G22</f>
        <v>芋頭西米露甜湯</v>
      </c>
      <c r="AM25" s="33" t="s">
        <v>387</v>
      </c>
      <c r="AN25" s="33">
        <v>5</v>
      </c>
      <c r="AO25" s="549">
        <f t="shared" si="16"/>
        <v>5.5</v>
      </c>
    </row>
    <row r="26" spans="1:41" s="36" customFormat="1" ht="24.95" customHeight="1" x14ac:dyDescent="0.25">
      <c r="A26" s="784"/>
      <c r="B26" s="278" t="e">
        <f>#REF!/20</f>
        <v>#REF!</v>
      </c>
      <c r="C26" s="89"/>
      <c r="D26" s="77"/>
      <c r="E26" s="177"/>
      <c r="F26" s="761"/>
      <c r="G26" s="33" t="s">
        <v>409</v>
      </c>
      <c r="H26" s="33">
        <v>10</v>
      </c>
      <c r="I26" s="296">
        <f t="shared" si="12"/>
        <v>11</v>
      </c>
      <c r="J26" s="221"/>
      <c r="K26" s="77">
        <f>H26/55</f>
        <v>0.18181818181818182</v>
      </c>
      <c r="L26" s="77"/>
      <c r="M26" s="399"/>
      <c r="N26" s="731"/>
      <c r="O26" s="33" t="s">
        <v>80</v>
      </c>
      <c r="P26" s="33">
        <v>10</v>
      </c>
      <c r="Q26" s="296">
        <f t="shared" si="13"/>
        <v>11</v>
      </c>
      <c r="R26" s="301"/>
      <c r="S26" s="221"/>
      <c r="T26" s="129">
        <f>Q26/100</f>
        <v>0.11</v>
      </c>
      <c r="U26" s="177"/>
      <c r="V26" s="761"/>
      <c r="W26" s="33" t="s">
        <v>233</v>
      </c>
      <c r="X26" s="33">
        <v>50</v>
      </c>
      <c r="Y26" s="296">
        <f t="shared" si="14"/>
        <v>55</v>
      </c>
      <c r="Z26" s="253"/>
      <c r="AA26" s="77">
        <f>X26/85</f>
        <v>0.58823529411764708</v>
      </c>
      <c r="AB26" s="77"/>
      <c r="AC26" s="177"/>
      <c r="AD26" s="761"/>
      <c r="AE26" s="33" t="s">
        <v>328</v>
      </c>
      <c r="AF26" s="33">
        <v>20</v>
      </c>
      <c r="AG26" s="296">
        <f t="shared" si="15"/>
        <v>22</v>
      </c>
      <c r="AH26" s="221"/>
      <c r="AI26" s="79">
        <f>AF26/65</f>
        <v>0.30769230769230771</v>
      </c>
      <c r="AJ26" s="129"/>
      <c r="AK26" s="177"/>
      <c r="AL26" s="731"/>
      <c r="AM26" s="33" t="s">
        <v>371</v>
      </c>
      <c r="AN26" s="33">
        <v>14</v>
      </c>
      <c r="AO26" s="549">
        <f t="shared" si="16"/>
        <v>15.4</v>
      </c>
    </row>
    <row r="27" spans="1:41" s="36" customFormat="1" ht="24.95" customHeight="1" x14ac:dyDescent="0.25">
      <c r="A27" s="784"/>
      <c r="B27" s="253" t="e">
        <f>#REF!/17.5</f>
        <v>#REF!</v>
      </c>
      <c r="C27" s="89"/>
      <c r="D27" s="77"/>
      <c r="E27" s="177"/>
      <c r="F27" s="761"/>
      <c r="G27" s="33" t="s">
        <v>242</v>
      </c>
      <c r="H27" s="33">
        <v>0.5</v>
      </c>
      <c r="I27" s="296">
        <f t="shared" si="12"/>
        <v>0.55000000000000004</v>
      </c>
      <c r="J27" s="221"/>
      <c r="K27" s="89"/>
      <c r="L27" s="77"/>
      <c r="M27" s="398">
        <f>H27/5</f>
        <v>0.1</v>
      </c>
      <c r="N27" s="731"/>
      <c r="O27" s="33" t="s">
        <v>297</v>
      </c>
      <c r="P27" s="33">
        <v>5</v>
      </c>
      <c r="Q27" s="296">
        <f t="shared" si="13"/>
        <v>5.5</v>
      </c>
      <c r="R27" s="190"/>
      <c r="S27" s="270">
        <f>P27/35</f>
        <v>0.14285714285714285</v>
      </c>
      <c r="T27" s="129"/>
      <c r="U27" s="177"/>
      <c r="V27" s="761"/>
      <c r="W27" s="33" t="s">
        <v>228</v>
      </c>
      <c r="X27" s="33">
        <v>20</v>
      </c>
      <c r="Y27" s="296">
        <f t="shared" si="14"/>
        <v>22</v>
      </c>
      <c r="Z27" s="253"/>
      <c r="AA27" s="89"/>
      <c r="AB27" s="129">
        <f>Y27/100</f>
        <v>0.22</v>
      </c>
      <c r="AC27" s="177"/>
      <c r="AD27" s="761"/>
      <c r="AE27" s="33" t="s">
        <v>279</v>
      </c>
      <c r="AF27" s="33">
        <v>50</v>
      </c>
      <c r="AG27" s="296">
        <f t="shared" si="15"/>
        <v>55</v>
      </c>
      <c r="AH27" s="221"/>
      <c r="AI27" s="89"/>
      <c r="AJ27" s="129">
        <f>AG27/100</f>
        <v>0.55000000000000004</v>
      </c>
      <c r="AK27" s="177"/>
      <c r="AL27" s="731"/>
      <c r="AM27" s="33"/>
      <c r="AN27" s="33"/>
      <c r="AO27" s="549"/>
    </row>
    <row r="28" spans="1:41" s="36" customFormat="1" ht="24.95" customHeight="1" x14ac:dyDescent="0.25">
      <c r="A28" s="784"/>
      <c r="B28" s="253"/>
      <c r="C28" s="89"/>
      <c r="D28" s="77"/>
      <c r="E28" s="177"/>
      <c r="F28" s="761"/>
      <c r="G28" s="33"/>
      <c r="H28" s="33"/>
      <c r="I28" s="58"/>
      <c r="J28" s="221"/>
      <c r="K28" s="89"/>
      <c r="L28" s="77"/>
      <c r="M28" s="399"/>
      <c r="N28" s="731"/>
      <c r="O28" s="33" t="s">
        <v>238</v>
      </c>
      <c r="P28" s="33">
        <v>5</v>
      </c>
      <c r="Q28" s="296">
        <f t="shared" si="13"/>
        <v>5.5</v>
      </c>
      <c r="R28" s="190"/>
      <c r="S28" s="221"/>
      <c r="T28" s="129">
        <f>Q28/100</f>
        <v>5.5E-2</v>
      </c>
      <c r="U28" s="177"/>
      <c r="V28" s="761"/>
      <c r="W28" s="33" t="s">
        <v>274</v>
      </c>
      <c r="X28" s="33">
        <v>1</v>
      </c>
      <c r="Y28" s="296">
        <f t="shared" si="14"/>
        <v>1.1000000000000001</v>
      </c>
      <c r="Z28" s="253"/>
      <c r="AA28" s="89"/>
      <c r="AB28" s="129">
        <f>Y28/100</f>
        <v>1.1000000000000001E-2</v>
      </c>
      <c r="AC28" s="177"/>
      <c r="AD28" s="761"/>
      <c r="AE28" s="33"/>
      <c r="AF28" s="33"/>
      <c r="AG28" s="34"/>
      <c r="AH28" s="221"/>
      <c r="AI28" s="89"/>
      <c r="AJ28" s="77"/>
      <c r="AK28" s="177"/>
      <c r="AL28" s="731"/>
      <c r="AM28" s="33"/>
      <c r="AN28" s="33"/>
      <c r="AO28" s="417"/>
    </row>
    <row r="29" spans="1:41" s="36" customFormat="1" ht="24.95" customHeight="1" x14ac:dyDescent="0.25">
      <c r="A29" s="784"/>
      <c r="B29" s="253"/>
      <c r="C29" s="89"/>
      <c r="D29" s="77"/>
      <c r="E29" s="177"/>
      <c r="F29" s="761"/>
      <c r="G29" s="33"/>
      <c r="H29" s="33"/>
      <c r="I29" s="58"/>
      <c r="J29" s="221"/>
      <c r="K29" s="89"/>
      <c r="L29" s="77"/>
      <c r="M29" s="399"/>
      <c r="N29" s="731"/>
      <c r="O29" s="33" t="s">
        <v>228</v>
      </c>
      <c r="P29" s="33">
        <v>10</v>
      </c>
      <c r="Q29" s="296">
        <f t="shared" si="13"/>
        <v>11</v>
      </c>
      <c r="R29" s="190"/>
      <c r="S29" s="221"/>
      <c r="T29" s="129">
        <f>Q29/100</f>
        <v>0.11</v>
      </c>
      <c r="U29" s="177"/>
      <c r="V29" s="761"/>
      <c r="W29" s="33"/>
      <c r="X29" s="33"/>
      <c r="Y29" s="58"/>
      <c r="Z29" s="253"/>
      <c r="AA29" s="89"/>
      <c r="AB29" s="77"/>
      <c r="AC29" s="177"/>
      <c r="AD29" s="761"/>
      <c r="AE29" s="33"/>
      <c r="AF29" s="33"/>
      <c r="AG29" s="34"/>
      <c r="AH29" s="221"/>
      <c r="AI29" s="89"/>
      <c r="AJ29" s="77"/>
      <c r="AK29" s="177"/>
      <c r="AL29" s="732"/>
      <c r="AM29" s="33"/>
      <c r="AN29" s="33"/>
      <c r="AO29" s="417"/>
    </row>
    <row r="30" spans="1:41" s="36" customFormat="1" ht="24.95" customHeight="1" x14ac:dyDescent="0.25">
      <c r="A30" s="313" t="s">
        <v>19</v>
      </c>
      <c r="B30" s="253"/>
      <c r="C30" s="89"/>
      <c r="D30" s="77"/>
      <c r="E30" s="177"/>
      <c r="F30" s="65" t="s">
        <v>19</v>
      </c>
      <c r="G30" s="33"/>
      <c r="H30" s="33"/>
      <c r="I30" s="58"/>
      <c r="J30" s="221"/>
      <c r="K30" s="89"/>
      <c r="L30" s="77"/>
      <c r="M30" s="399"/>
      <c r="N30" s="65" t="s">
        <v>19</v>
      </c>
      <c r="O30" s="33" t="str">
        <f>菜單總表!H19</f>
        <v>水果</v>
      </c>
      <c r="P30" s="33"/>
      <c r="Q30" s="58"/>
      <c r="R30" s="190">
        <v>1</v>
      </c>
      <c r="S30" s="221"/>
      <c r="T30" s="77"/>
      <c r="U30" s="177"/>
      <c r="V30" s="65" t="s">
        <v>19</v>
      </c>
      <c r="W30" s="33" t="str">
        <f>菜單總表!H20</f>
        <v>水果</v>
      </c>
      <c r="X30" s="33"/>
      <c r="Y30" s="34"/>
      <c r="Z30" s="253">
        <v>1</v>
      </c>
      <c r="AA30" s="89"/>
      <c r="AB30" s="77"/>
      <c r="AC30" s="177"/>
      <c r="AD30" s="65" t="s">
        <v>19</v>
      </c>
      <c r="AE30" s="33"/>
      <c r="AF30" s="295"/>
      <c r="AG30" s="297"/>
      <c r="AH30" s="221"/>
      <c r="AI30" s="89"/>
      <c r="AJ30" s="77"/>
      <c r="AK30" s="177"/>
      <c r="AL30" s="65" t="s">
        <v>19</v>
      </c>
      <c r="AM30" s="33"/>
      <c r="AN30" s="33"/>
      <c r="AO30" s="554"/>
    </row>
    <row r="31" spans="1:41" s="36" customFormat="1" ht="24.95" customHeight="1" thickBot="1" x14ac:dyDescent="0.3">
      <c r="A31" s="315" t="s">
        <v>47</v>
      </c>
      <c r="B31" s="317"/>
      <c r="C31" s="194"/>
      <c r="D31" s="194"/>
      <c r="E31" s="196"/>
      <c r="F31" s="136" t="s">
        <v>47</v>
      </c>
      <c r="G31" s="137"/>
      <c r="H31" s="137"/>
      <c r="I31" s="138"/>
      <c r="J31" s="321"/>
      <c r="K31" s="194"/>
      <c r="L31" s="194"/>
      <c r="M31" s="195"/>
      <c r="N31" s="136" t="s">
        <v>47</v>
      </c>
      <c r="O31" s="137"/>
      <c r="P31" s="137"/>
      <c r="Q31" s="138"/>
      <c r="R31" s="196"/>
      <c r="S31" s="321"/>
      <c r="T31" s="194"/>
      <c r="U31" s="196"/>
      <c r="V31" s="136" t="s">
        <v>47</v>
      </c>
      <c r="W31" s="137"/>
      <c r="X31" s="137"/>
      <c r="Y31" s="140"/>
      <c r="Z31" s="317"/>
      <c r="AA31" s="194"/>
      <c r="AB31" s="194"/>
      <c r="AC31" s="196"/>
      <c r="AD31" s="136" t="s">
        <v>47</v>
      </c>
      <c r="AE31" s="137"/>
      <c r="AF31" s="327"/>
      <c r="AG31" s="328"/>
      <c r="AH31" s="321"/>
      <c r="AI31" s="194"/>
      <c r="AJ31" s="194"/>
      <c r="AK31" s="196"/>
      <c r="AL31" s="136" t="s">
        <v>47</v>
      </c>
      <c r="AM31" s="137"/>
      <c r="AN31" s="137"/>
      <c r="AO31" s="555"/>
    </row>
    <row r="32" spans="1:41" s="36" customFormat="1" ht="21.95" customHeight="1" x14ac:dyDescent="0.25">
      <c r="A32" s="792" t="s">
        <v>61</v>
      </c>
      <c r="B32" s="205"/>
      <c r="C32" s="113"/>
      <c r="D32" s="114"/>
      <c r="E32" s="199"/>
      <c r="F32" s="319" t="s">
        <v>62</v>
      </c>
      <c r="G32" s="320"/>
      <c r="H32" s="320"/>
      <c r="I32" s="490">
        <v>5.5</v>
      </c>
      <c r="J32" s="249"/>
      <c r="K32" s="80"/>
      <c r="L32" s="83"/>
      <c r="M32" s="82"/>
      <c r="N32" s="319" t="s">
        <v>62</v>
      </c>
      <c r="O32" s="320"/>
      <c r="P32" s="320"/>
      <c r="Q32" s="490">
        <v>6</v>
      </c>
      <c r="R32" s="326"/>
      <c r="S32" s="156"/>
      <c r="T32" s="83"/>
      <c r="U32" s="184"/>
      <c r="V32" s="329" t="s">
        <v>62</v>
      </c>
      <c r="W32" s="122"/>
      <c r="X32" s="122"/>
      <c r="Y32" s="491">
        <v>5.5</v>
      </c>
      <c r="Z32" s="249"/>
      <c r="AA32" s="80"/>
      <c r="AB32" s="83"/>
      <c r="AC32" s="82"/>
      <c r="AD32" s="329" t="s">
        <v>62</v>
      </c>
      <c r="AE32" s="122"/>
      <c r="AF32" s="330"/>
      <c r="AG32" s="494">
        <v>5.5</v>
      </c>
      <c r="AH32" s="249"/>
      <c r="AI32" s="80"/>
      <c r="AJ32" s="83"/>
      <c r="AK32" s="184"/>
      <c r="AL32" s="319" t="s">
        <v>152</v>
      </c>
      <c r="AM32" s="214"/>
      <c r="AN32" s="335"/>
      <c r="AO32" s="556">
        <v>6.1</v>
      </c>
    </row>
    <row r="33" spans="1:41" s="36" customFormat="1" ht="21.95" customHeight="1" x14ac:dyDescent="0.25">
      <c r="A33" s="793"/>
      <c r="B33" s="208"/>
      <c r="C33" s="100"/>
      <c r="D33" s="100"/>
      <c r="E33" s="202"/>
      <c r="F33" s="287" t="s">
        <v>23</v>
      </c>
      <c r="G33" s="37"/>
      <c r="H33" s="37"/>
      <c r="I33" s="101">
        <v>2.2000000000000002</v>
      </c>
      <c r="J33" s="164"/>
      <c r="K33" s="100"/>
      <c r="L33" s="100"/>
      <c r="M33" s="425"/>
      <c r="N33" s="287" t="s">
        <v>23</v>
      </c>
      <c r="O33" s="37"/>
      <c r="P33" s="37"/>
      <c r="Q33" s="101">
        <v>2.2000000000000002</v>
      </c>
      <c r="R33" s="202"/>
      <c r="S33" s="164"/>
      <c r="T33" s="100"/>
      <c r="U33" s="202"/>
      <c r="V33" s="287" t="s">
        <v>23</v>
      </c>
      <c r="W33" s="37"/>
      <c r="X33" s="37"/>
      <c r="Y33" s="492">
        <v>2</v>
      </c>
      <c r="Z33" s="164"/>
      <c r="AA33" s="100"/>
      <c r="AB33" s="100"/>
      <c r="AC33" s="425"/>
      <c r="AD33" s="287" t="s">
        <v>23</v>
      </c>
      <c r="AE33" s="37"/>
      <c r="AF33" s="298"/>
      <c r="AG33" s="495">
        <v>2.4</v>
      </c>
      <c r="AH33" s="164"/>
      <c r="AI33" s="100"/>
      <c r="AJ33" s="100"/>
      <c r="AK33" s="202"/>
      <c r="AL33" s="287" t="s">
        <v>155</v>
      </c>
      <c r="AM33" s="33"/>
      <c r="AN33" s="121"/>
      <c r="AO33" s="504">
        <v>2.2000000000000002</v>
      </c>
    </row>
    <row r="34" spans="1:41" s="124" customFormat="1" ht="21.95" customHeight="1" x14ac:dyDescent="0.25">
      <c r="A34" s="793"/>
      <c r="B34" s="208"/>
      <c r="C34" s="100"/>
      <c r="D34" s="100"/>
      <c r="E34" s="202"/>
      <c r="F34" s="287" t="s">
        <v>21</v>
      </c>
      <c r="G34" s="37"/>
      <c r="H34" s="37"/>
      <c r="I34" s="101">
        <v>1.5</v>
      </c>
      <c r="J34" s="164"/>
      <c r="K34" s="100"/>
      <c r="L34" s="100"/>
      <c r="M34" s="425"/>
      <c r="N34" s="287" t="s">
        <v>21</v>
      </c>
      <c r="O34" s="37"/>
      <c r="P34" s="37"/>
      <c r="Q34" s="101">
        <v>1.6</v>
      </c>
      <c r="R34" s="202"/>
      <c r="S34" s="164"/>
      <c r="T34" s="100"/>
      <c r="U34" s="202"/>
      <c r="V34" s="287" t="s">
        <v>21</v>
      </c>
      <c r="W34" s="37"/>
      <c r="X34" s="37"/>
      <c r="Y34" s="492">
        <v>1.6</v>
      </c>
      <c r="Z34" s="164"/>
      <c r="AA34" s="100"/>
      <c r="AB34" s="100"/>
      <c r="AC34" s="425"/>
      <c r="AD34" s="287" t="s">
        <v>21</v>
      </c>
      <c r="AE34" s="37"/>
      <c r="AF34" s="298"/>
      <c r="AG34" s="496">
        <v>2</v>
      </c>
      <c r="AH34" s="164"/>
      <c r="AI34" s="100"/>
      <c r="AJ34" s="100"/>
      <c r="AK34" s="202"/>
      <c r="AL34" s="287" t="s">
        <v>135</v>
      </c>
      <c r="AM34" s="33"/>
      <c r="AN34" s="121"/>
      <c r="AO34" s="557">
        <v>1</v>
      </c>
    </row>
    <row r="35" spans="1:41" s="124" customFormat="1" ht="21.95" customHeight="1" x14ac:dyDescent="0.25">
      <c r="A35" s="793"/>
      <c r="B35" s="253"/>
      <c r="C35" s="89"/>
      <c r="D35" s="89"/>
      <c r="E35" s="190"/>
      <c r="F35" s="211" t="s">
        <v>93</v>
      </c>
      <c r="G35" s="37"/>
      <c r="H35" s="37"/>
      <c r="I35" s="101">
        <v>0</v>
      </c>
      <c r="J35" s="221"/>
      <c r="K35" s="89"/>
      <c r="L35" s="89"/>
      <c r="M35" s="401"/>
      <c r="N35" s="211" t="s">
        <v>93</v>
      </c>
      <c r="O35" s="37"/>
      <c r="P35" s="37"/>
      <c r="Q35" s="101">
        <v>0</v>
      </c>
      <c r="R35" s="190"/>
      <c r="S35" s="221"/>
      <c r="T35" s="89"/>
      <c r="U35" s="190"/>
      <c r="V35" s="211" t="s">
        <v>93</v>
      </c>
      <c r="W35" s="37"/>
      <c r="X35" s="37"/>
      <c r="Y35" s="493">
        <v>0</v>
      </c>
      <c r="Z35" s="221"/>
      <c r="AA35" s="89"/>
      <c r="AB35" s="89"/>
      <c r="AC35" s="401"/>
      <c r="AD35" s="211" t="s">
        <v>93</v>
      </c>
      <c r="AE35" s="37"/>
      <c r="AF35" s="298"/>
      <c r="AG35" s="495">
        <v>0</v>
      </c>
      <c r="AH35" s="221"/>
      <c r="AI35" s="89"/>
      <c r="AJ35" s="89"/>
      <c r="AK35" s="190"/>
      <c r="AL35" s="211" t="s">
        <v>92</v>
      </c>
      <c r="AM35" s="33"/>
      <c r="AN35" s="33"/>
      <c r="AO35" s="558">
        <v>0</v>
      </c>
    </row>
    <row r="36" spans="1:41" s="124" customFormat="1" ht="21.95" customHeight="1" x14ac:dyDescent="0.25">
      <c r="A36" s="793"/>
      <c r="B36" s="208"/>
      <c r="C36" s="100"/>
      <c r="D36" s="100"/>
      <c r="E36" s="202"/>
      <c r="F36" s="288" t="s">
        <v>22</v>
      </c>
      <c r="G36" s="37"/>
      <c r="H36" s="37"/>
      <c r="I36" s="101">
        <v>0</v>
      </c>
      <c r="J36" s="164"/>
      <c r="K36" s="100"/>
      <c r="L36" s="100"/>
      <c r="M36" s="425"/>
      <c r="N36" s="288" t="s">
        <v>22</v>
      </c>
      <c r="O36" s="37"/>
      <c r="P36" s="37"/>
      <c r="Q36" s="101">
        <v>1</v>
      </c>
      <c r="R36" s="202"/>
      <c r="S36" s="164"/>
      <c r="T36" s="100"/>
      <c r="U36" s="202"/>
      <c r="V36" s="288" t="s">
        <v>22</v>
      </c>
      <c r="W36" s="37"/>
      <c r="X36" s="37"/>
      <c r="Y36" s="493">
        <v>1</v>
      </c>
      <c r="Z36" s="164"/>
      <c r="AA36" s="100"/>
      <c r="AB36" s="100"/>
      <c r="AC36" s="425"/>
      <c r="AD36" s="288" t="s">
        <v>22</v>
      </c>
      <c r="AE36" s="37"/>
      <c r="AF36" s="298"/>
      <c r="AG36" s="495">
        <v>0</v>
      </c>
      <c r="AH36" s="164"/>
      <c r="AI36" s="100"/>
      <c r="AJ36" s="100"/>
      <c r="AK36" s="202"/>
      <c r="AL36" s="288" t="s">
        <v>154</v>
      </c>
      <c r="AM36" s="33"/>
      <c r="AN36" s="121"/>
      <c r="AO36" s="558">
        <v>0</v>
      </c>
    </row>
    <row r="37" spans="1:41" s="14" customFormat="1" ht="21.95" customHeight="1" x14ac:dyDescent="0.25">
      <c r="A37" s="793"/>
      <c r="B37" s="290"/>
      <c r="C37" s="291"/>
      <c r="D37" s="291"/>
      <c r="E37" s="292"/>
      <c r="F37" s="287" t="s">
        <v>20</v>
      </c>
      <c r="G37" s="37"/>
      <c r="H37" s="37"/>
      <c r="I37" s="101">
        <v>2.5</v>
      </c>
      <c r="J37" s="293"/>
      <c r="K37" s="291"/>
      <c r="L37" s="291"/>
      <c r="M37" s="551"/>
      <c r="N37" s="287" t="s">
        <v>20</v>
      </c>
      <c r="O37" s="37"/>
      <c r="P37" s="37"/>
      <c r="Q37" s="101">
        <v>2.5</v>
      </c>
      <c r="R37" s="292"/>
      <c r="S37" s="293"/>
      <c r="T37" s="291"/>
      <c r="U37" s="292"/>
      <c r="V37" s="287" t="s">
        <v>20</v>
      </c>
      <c r="W37" s="37"/>
      <c r="X37" s="37"/>
      <c r="Y37" s="492">
        <v>2.5</v>
      </c>
      <c r="Z37" s="293"/>
      <c r="AA37" s="291"/>
      <c r="AB37" s="291"/>
      <c r="AC37" s="551"/>
      <c r="AD37" s="287" t="s">
        <v>20</v>
      </c>
      <c r="AE37" s="37"/>
      <c r="AF37" s="298"/>
      <c r="AG37" s="496">
        <v>2.5</v>
      </c>
      <c r="AH37" s="293"/>
      <c r="AI37" s="291"/>
      <c r="AJ37" s="291"/>
      <c r="AK37" s="292"/>
      <c r="AL37" s="287" t="s">
        <v>153</v>
      </c>
      <c r="AM37" s="33"/>
      <c r="AN37" s="121"/>
      <c r="AO37" s="557">
        <v>2.5</v>
      </c>
    </row>
    <row r="38" spans="1:41" s="14" customFormat="1" ht="21.95" customHeight="1" thickBot="1" x14ac:dyDescent="0.3">
      <c r="A38" s="793"/>
      <c r="B38" s="209"/>
      <c r="C38" s="93"/>
      <c r="D38" s="93"/>
      <c r="E38" s="203"/>
      <c r="F38" s="288" t="s">
        <v>63</v>
      </c>
      <c r="G38" s="142"/>
      <c r="H38" s="37"/>
      <c r="I38" s="479">
        <f>I32*70+I33*45+I34*25+I37*75</f>
        <v>709</v>
      </c>
      <c r="J38" s="165"/>
      <c r="K38" s="93"/>
      <c r="L38" s="93"/>
      <c r="M38" s="559"/>
      <c r="N38" s="323" t="s">
        <v>63</v>
      </c>
      <c r="O38" s="37"/>
      <c r="P38" s="37"/>
      <c r="Q38" s="489">
        <f>Q32*70+Q33*45+Q34*25+Q37*75+Q36*60</f>
        <v>806.5</v>
      </c>
      <c r="R38" s="203"/>
      <c r="S38" s="165"/>
      <c r="T38" s="93"/>
      <c r="U38" s="203"/>
      <c r="V38" s="323" t="s">
        <v>63</v>
      </c>
      <c r="W38" s="37"/>
      <c r="X38" s="37"/>
      <c r="Y38" s="489">
        <f>Y32*70+Y33*45+Y34*25+Y37*75+Y36*60</f>
        <v>762.5</v>
      </c>
      <c r="Z38" s="165"/>
      <c r="AA38" s="93"/>
      <c r="AB38" s="93"/>
      <c r="AC38" s="559"/>
      <c r="AD38" s="306" t="s">
        <v>63</v>
      </c>
      <c r="AE38" s="123"/>
      <c r="AF38" s="309"/>
      <c r="AG38" s="479">
        <f>AG32*70+AG33*45+AG34*25+AG37*75</f>
        <v>730.5</v>
      </c>
      <c r="AH38" s="165"/>
      <c r="AI38" s="93"/>
      <c r="AJ38" s="93"/>
      <c r="AK38" s="203"/>
      <c r="AL38" s="306" t="s">
        <v>156</v>
      </c>
      <c r="AM38" s="68"/>
      <c r="AN38" s="331"/>
      <c r="AO38" s="479">
        <f>AO32*70+AO33*45+AO34*25+AO37*75</f>
        <v>738.5</v>
      </c>
    </row>
    <row r="39" spans="1:41" s="23" customFormat="1" ht="21.95" customHeight="1" thickBot="1" x14ac:dyDescent="0.3">
      <c r="A39" s="242" t="s">
        <v>50</v>
      </c>
      <c r="B39" s="351"/>
      <c r="C39" s="145"/>
      <c r="D39" s="145"/>
      <c r="E39" s="244"/>
      <c r="F39" s="242" t="s">
        <v>50</v>
      </c>
      <c r="G39" s="243"/>
      <c r="H39" s="349"/>
      <c r="I39" s="352"/>
      <c r="J39" s="351"/>
      <c r="K39" s="145"/>
      <c r="L39" s="145"/>
      <c r="M39" s="145"/>
      <c r="N39" s="242" t="s">
        <v>50</v>
      </c>
      <c r="O39" s="243"/>
      <c r="P39" s="349"/>
      <c r="Q39" s="349"/>
      <c r="R39" s="145"/>
      <c r="S39" s="145"/>
      <c r="T39" s="145"/>
      <c r="U39" s="244"/>
      <c r="V39" s="242" t="s">
        <v>50</v>
      </c>
      <c r="W39" s="243"/>
      <c r="X39" s="353"/>
      <c r="Y39" s="353"/>
      <c r="Z39" s="354"/>
      <c r="AA39" s="355"/>
      <c r="AB39" s="355"/>
      <c r="AC39" s="145"/>
      <c r="AD39" s="242" t="s">
        <v>50</v>
      </c>
      <c r="AE39" s="243"/>
      <c r="AF39" s="353"/>
      <c r="AG39" s="353"/>
      <c r="AH39" s="217"/>
      <c r="AI39" s="111"/>
      <c r="AJ39" s="111"/>
      <c r="AK39" s="204"/>
      <c r="AL39" s="242" t="s">
        <v>50</v>
      </c>
      <c r="AM39" s="348"/>
      <c r="AN39" s="349"/>
      <c r="AO39" s="560"/>
    </row>
    <row r="40" spans="1:41" s="107" customFormat="1" ht="33" customHeight="1" x14ac:dyDescent="0.25">
      <c r="A40" s="102" t="s">
        <v>219</v>
      </c>
      <c r="B40" s="267"/>
      <c r="C40" s="267"/>
      <c r="D40" s="267"/>
      <c r="E40" s="267"/>
      <c r="F40" s="106"/>
      <c r="H40" s="104"/>
      <c r="J40" s="267"/>
      <c r="K40" s="267"/>
      <c r="L40" s="267"/>
      <c r="M40" s="267"/>
      <c r="N40" s="105" t="s">
        <v>437</v>
      </c>
      <c r="R40" s="267"/>
      <c r="S40" s="267"/>
      <c r="T40" s="267"/>
      <c r="U40" s="267"/>
      <c r="V40" s="106"/>
      <c r="W40" s="106" t="s">
        <v>30</v>
      </c>
      <c r="X40" s="104"/>
      <c r="Y40" s="104"/>
      <c r="Z40" s="267"/>
      <c r="AA40" s="267"/>
      <c r="AB40" s="267"/>
      <c r="AC40" s="267"/>
      <c r="AD40" s="268"/>
      <c r="AE40" s="104"/>
      <c r="AF40" s="104"/>
      <c r="AG40" s="107" t="s">
        <v>444</v>
      </c>
      <c r="AH40" s="268" t="s">
        <v>143</v>
      </c>
      <c r="AI40" s="23"/>
      <c r="AJ40" s="23"/>
      <c r="AK40" s="23"/>
    </row>
    <row r="41" spans="1:41" x14ac:dyDescent="0.25">
      <c r="A41" s="6"/>
      <c r="B41" s="99"/>
      <c r="C41" s="99"/>
      <c r="D41" s="99"/>
      <c r="E41" s="99"/>
      <c r="F41" s="108" t="e">
        <f>#REF!*15+#REF!*12+#REF!*5+#REF!*15</f>
        <v>#REF!</v>
      </c>
      <c r="G41" s="108" t="e">
        <f>#REF!*2+#REF!*7+#REF!*8</f>
        <v>#REF!</v>
      </c>
      <c r="H41" s="109" t="e">
        <f>#REF!*8+#REF!*5+#REF!*5</f>
        <v>#REF!</v>
      </c>
      <c r="I41" s="7"/>
      <c r="J41" s="99"/>
      <c r="K41" s="99"/>
      <c r="L41" s="99"/>
      <c r="M41" s="99"/>
      <c r="N41" s="108" t="e">
        <f>#REF!*15+#REF!*12+#REF!*5+#REF!*15</f>
        <v>#REF!</v>
      </c>
      <c r="O41" s="108" t="e">
        <f>#REF!*2+#REF!*7+#REF!*8</f>
        <v>#REF!</v>
      </c>
      <c r="P41" s="109" t="e">
        <f>#REF!*8+#REF!*5+#REF!*5</f>
        <v>#REF!</v>
      </c>
      <c r="Q41" s="109"/>
      <c r="R41" s="99"/>
      <c r="S41" s="99"/>
      <c r="T41" s="99"/>
      <c r="U41" s="99"/>
      <c r="V41" s="108" t="e">
        <f>#REF!*15+#REF!*12+#REF!*5+#REF!*15</f>
        <v>#REF!</v>
      </c>
      <c r="W41" s="108" t="e">
        <f>#REF!*2+#REF!*7+#REF!*8</f>
        <v>#REF!</v>
      </c>
      <c r="X41" s="109" t="e">
        <f>#REF!*8+#REF!*5+#REF!*5</f>
        <v>#REF!</v>
      </c>
      <c r="Y41" s="108"/>
      <c r="Z41" s="99"/>
      <c r="AA41" s="99"/>
      <c r="AB41" s="99"/>
      <c r="AC41" s="99"/>
      <c r="AD41" s="108" t="e">
        <f>#REF!*15+#REF!*12+#REF!*5+#REF!*15</f>
        <v>#REF!</v>
      </c>
      <c r="AE41" s="108" t="e">
        <f>#REF!*2+#REF!*7+#REF!*8</f>
        <v>#REF!</v>
      </c>
      <c r="AF41" s="109" t="e">
        <f>#REF!*8+#REF!*5+#REF!*5</f>
        <v>#REF!</v>
      </c>
      <c r="AG41" s="108"/>
      <c r="AH41" s="109"/>
      <c r="AI41" s="99"/>
      <c r="AJ41" s="99"/>
      <c r="AK41" s="99"/>
      <c r="AO41" s="108"/>
    </row>
    <row r="42" spans="1:41" x14ac:dyDescent="0.25">
      <c r="A42" s="6"/>
      <c r="F42" s="125"/>
      <c r="G42" s="14"/>
      <c r="H42" s="14"/>
      <c r="I42" s="141"/>
      <c r="N42" s="141"/>
      <c r="O42" s="14"/>
      <c r="P42" s="14"/>
      <c r="Q42" s="14"/>
      <c r="V42" s="141"/>
      <c r="W42" s="14"/>
      <c r="X42" s="14"/>
      <c r="Y42" s="141"/>
      <c r="AD42" s="14"/>
      <c r="AE42" s="14"/>
      <c r="AF42" s="14"/>
      <c r="AG42" s="14"/>
      <c r="AO42" s="14"/>
    </row>
    <row r="43" spans="1:41" x14ac:dyDescent="0.25">
      <c r="A43" s="6"/>
      <c r="F43" s="141"/>
      <c r="G43" s="14"/>
      <c r="H43" s="14"/>
      <c r="I43" s="141"/>
      <c r="N43" s="141"/>
      <c r="O43" s="14"/>
      <c r="P43" s="14"/>
      <c r="Q43" s="14"/>
      <c r="V43" s="141"/>
      <c r="W43" s="14"/>
      <c r="X43" s="14"/>
      <c r="Y43" s="141"/>
      <c r="AD43" s="11"/>
      <c r="AE43" s="11"/>
      <c r="AF43" s="11"/>
      <c r="AG43" s="11"/>
      <c r="AO43" s="11"/>
    </row>
    <row r="44" spans="1:41" x14ac:dyDescent="0.25">
      <c r="A44" s="6"/>
      <c r="F44" s="141"/>
      <c r="G44" s="14"/>
      <c r="H44" s="14"/>
      <c r="I44" s="141"/>
      <c r="N44" s="141"/>
      <c r="O44" s="14"/>
      <c r="P44" s="14"/>
      <c r="Q44" s="14"/>
      <c r="V44" s="141"/>
      <c r="W44" s="14"/>
      <c r="X44" s="14"/>
      <c r="Y44" s="141"/>
      <c r="AD44" s="11"/>
      <c r="AE44" s="11"/>
      <c r="AF44" s="11"/>
      <c r="AG44" s="11"/>
      <c r="AO44" s="11"/>
    </row>
    <row r="45" spans="1:41" x14ac:dyDescent="0.25">
      <c r="F45" s="6"/>
      <c r="Q45" s="7"/>
      <c r="AD45" s="6"/>
      <c r="AE45" s="6"/>
      <c r="AF45" s="6"/>
      <c r="AG45" s="6"/>
      <c r="AO45" s="6"/>
    </row>
    <row r="46" spans="1:41" x14ac:dyDescent="0.25">
      <c r="F46" s="6"/>
      <c r="Q46" s="7"/>
      <c r="AD46" s="6"/>
      <c r="AE46" s="6"/>
      <c r="AF46" s="6"/>
      <c r="AG46" s="6"/>
      <c r="AO46" s="6"/>
    </row>
    <row r="47" spans="1:41" x14ac:dyDescent="0.25">
      <c r="F47" s="6"/>
      <c r="Q47" s="7"/>
      <c r="AD47" s="6"/>
      <c r="AE47" s="6"/>
      <c r="AF47" s="6"/>
      <c r="AG47" s="6"/>
      <c r="AO47" s="6"/>
    </row>
    <row r="48" spans="1:41" x14ac:dyDescent="0.25">
      <c r="F48" s="6"/>
      <c r="Q48" s="7"/>
      <c r="AD48" s="6"/>
      <c r="AE48" s="6"/>
      <c r="AF48" s="6"/>
      <c r="AG48" s="6"/>
      <c r="AO48" s="6"/>
    </row>
    <row r="49" spans="6:41" x14ac:dyDescent="0.25">
      <c r="F49" s="6"/>
      <c r="Q49" s="7"/>
      <c r="AD49" s="6"/>
      <c r="AE49" s="6"/>
      <c r="AF49" s="6"/>
      <c r="AG49" s="6"/>
      <c r="AO49" s="6"/>
    </row>
    <row r="50" spans="6:41" x14ac:dyDescent="0.25">
      <c r="F50" s="6"/>
      <c r="Q50" s="7"/>
      <c r="AD50" s="6"/>
      <c r="AE50" s="6"/>
      <c r="AF50" s="6"/>
      <c r="AG50" s="6"/>
      <c r="AO50" s="6"/>
    </row>
    <row r="51" spans="6:41" x14ac:dyDescent="0.25">
      <c r="F51" s="6"/>
      <c r="Q51" s="7"/>
      <c r="AD51" s="6"/>
      <c r="AE51" s="6"/>
      <c r="AF51" s="6"/>
      <c r="AG51" s="6"/>
      <c r="AO51" s="6"/>
    </row>
    <row r="52" spans="6:41" x14ac:dyDescent="0.25">
      <c r="Q52" s="7"/>
      <c r="AD52" s="6"/>
      <c r="AE52" s="6"/>
      <c r="AF52" s="6"/>
      <c r="AG52" s="6"/>
      <c r="AO52" s="6"/>
    </row>
    <row r="53" spans="6:41" x14ac:dyDescent="0.25">
      <c r="Q53" s="7"/>
      <c r="AD53" s="6"/>
      <c r="AE53" s="6"/>
      <c r="AF53" s="6"/>
      <c r="AG53" s="6"/>
      <c r="AO53" s="6"/>
    </row>
    <row r="54" spans="6:41" x14ac:dyDescent="0.25">
      <c r="Q54" s="7"/>
      <c r="AD54" s="6"/>
      <c r="AE54" s="6"/>
      <c r="AF54" s="6"/>
      <c r="AG54" s="6"/>
      <c r="AO54" s="6"/>
    </row>
    <row r="55" spans="6:41" x14ac:dyDescent="0.25">
      <c r="Q55" s="7"/>
      <c r="AD55" s="6"/>
      <c r="AE55" s="6"/>
      <c r="AF55" s="6"/>
      <c r="AG55" s="6"/>
      <c r="AO55" s="6"/>
    </row>
  </sheetData>
  <mergeCells count="42">
    <mergeCell ref="N2:O2"/>
    <mergeCell ref="N9:N14"/>
    <mergeCell ref="V6:V15"/>
    <mergeCell ref="V16:V21"/>
    <mergeCell ref="V22:V24"/>
    <mergeCell ref="P3:Q3"/>
    <mergeCell ref="V25:V29"/>
    <mergeCell ref="AD5:AD8"/>
    <mergeCell ref="AD9:AD15"/>
    <mergeCell ref="AD16:AD21"/>
    <mergeCell ref="AD22:AD24"/>
    <mergeCell ref="AD25:AD29"/>
    <mergeCell ref="A32:A38"/>
    <mergeCell ref="A16:A21"/>
    <mergeCell ref="A22:A24"/>
    <mergeCell ref="N22:N24"/>
    <mergeCell ref="N15:N21"/>
    <mergeCell ref="A9:A15"/>
    <mergeCell ref="A25:A29"/>
    <mergeCell ref="F25:F29"/>
    <mergeCell ref="N25:N29"/>
    <mergeCell ref="AN3:AO3"/>
    <mergeCell ref="F5:F8"/>
    <mergeCell ref="F9:F15"/>
    <mergeCell ref="F16:F21"/>
    <mergeCell ref="F22:F24"/>
    <mergeCell ref="A1:AO1"/>
    <mergeCell ref="AL22:AL24"/>
    <mergeCell ref="AL25:AL29"/>
    <mergeCell ref="AL3:AM3"/>
    <mergeCell ref="AL5:AL8"/>
    <mergeCell ref="AL9:AL15"/>
    <mergeCell ref="AL16:AL21"/>
    <mergeCell ref="V3:W3"/>
    <mergeCell ref="X3:Y3"/>
    <mergeCell ref="AD3:AE3"/>
    <mergeCell ref="AF3:AG3"/>
    <mergeCell ref="F3:G3"/>
    <mergeCell ref="H3:I3"/>
    <mergeCell ref="N3:O3"/>
    <mergeCell ref="A5:A8"/>
    <mergeCell ref="N5:N8"/>
  </mergeCells>
  <phoneticPr fontId="15" type="noConversion"/>
  <printOptions horizontalCentered="1" verticalCentered="1"/>
  <pageMargins left="0" right="0" top="0" bottom="0" header="0" footer="0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tabSelected="1" view="pageBreakPreview" zoomScale="50" zoomScaleSheetLayoutView="50" workbookViewId="0">
      <selection activeCell="A2" sqref="A2"/>
    </sheetView>
  </sheetViews>
  <sheetFormatPr defaultColWidth="9.375" defaultRowHeight="19.5" x14ac:dyDescent="0.25"/>
  <cols>
    <col min="1" max="1" width="11.125" style="7" customWidth="1"/>
    <col min="2" max="2" width="9.25" style="25" customWidth="1"/>
    <col min="3" max="3" width="12.125" style="7" customWidth="1"/>
    <col min="4" max="4" width="6.5" style="7" customWidth="1"/>
    <col min="5" max="5" width="8" style="25" customWidth="1"/>
    <col min="6" max="6" width="9.25" style="25" customWidth="1"/>
    <col min="7" max="7" width="12.125" style="7" customWidth="1"/>
    <col min="8" max="8" width="6.5" style="7" customWidth="1"/>
    <col min="9" max="9" width="8" style="25" customWidth="1"/>
    <col min="10" max="10" width="9.25" style="25" customWidth="1"/>
    <col min="11" max="11" width="12.125" style="7" customWidth="1"/>
    <col min="12" max="12" width="6.5" style="7" customWidth="1"/>
    <col min="13" max="13" width="8" style="25" customWidth="1"/>
    <col min="14" max="14" width="11" style="25" customWidth="1"/>
    <col min="15" max="15" width="12.125" style="7" customWidth="1"/>
    <col min="16" max="16" width="6.5" style="7" customWidth="1"/>
    <col min="17" max="17" width="8" style="25" customWidth="1"/>
    <col min="18" max="18" width="5.5" style="95" hidden="1" customWidth="1"/>
    <col min="19" max="19" width="5.75" style="96" hidden="1" customWidth="1"/>
    <col min="20" max="21" width="6.625" style="96" hidden="1" customWidth="1"/>
    <col min="22" max="16384" width="9.375" style="6"/>
  </cols>
  <sheetData>
    <row r="1" spans="1:21" s="32" customFormat="1" ht="28.15" customHeight="1" x14ac:dyDescent="0.25">
      <c r="A1" s="760" t="s">
        <v>792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760"/>
      <c r="S1" s="760"/>
      <c r="T1" s="760"/>
      <c r="U1" s="760"/>
    </row>
    <row r="2" spans="1:21" s="8" customFormat="1" ht="20.25" thickBot="1" x14ac:dyDescent="0.3">
      <c r="A2" s="299" t="s">
        <v>25</v>
      </c>
      <c r="B2" s="545" t="s">
        <v>442</v>
      </c>
      <c r="C2" s="545"/>
      <c r="D2" s="545"/>
      <c r="E2" s="545"/>
      <c r="F2" s="545"/>
      <c r="G2" s="545"/>
      <c r="H2" s="545"/>
      <c r="I2" s="545"/>
      <c r="J2" s="545"/>
      <c r="K2" s="753" t="s">
        <v>439</v>
      </c>
      <c r="L2" s="753"/>
      <c r="M2" s="511" t="s">
        <v>438</v>
      </c>
      <c r="N2" s="545"/>
      <c r="O2" s="488" t="s">
        <v>440</v>
      </c>
      <c r="P2" s="545"/>
      <c r="Q2" s="545"/>
      <c r="R2" s="73"/>
      <c r="S2" s="73"/>
      <c r="T2" s="73"/>
      <c r="U2" s="73"/>
    </row>
    <row r="3" spans="1:21" s="9" customFormat="1" ht="22.9" customHeight="1" x14ac:dyDescent="0.25">
      <c r="A3" s="311" t="s">
        <v>26</v>
      </c>
      <c r="B3" s="724">
        <v>44100</v>
      </c>
      <c r="C3" s="769"/>
      <c r="D3" s="726">
        <f>B3</f>
        <v>44100</v>
      </c>
      <c r="E3" s="751"/>
      <c r="F3" s="724">
        <f>菜單總表!A24</f>
        <v>44102</v>
      </c>
      <c r="G3" s="769"/>
      <c r="H3" s="726">
        <f>F3</f>
        <v>44102</v>
      </c>
      <c r="I3" s="751"/>
      <c r="J3" s="724">
        <f>菜單總表!A25</f>
        <v>44103</v>
      </c>
      <c r="K3" s="769"/>
      <c r="L3" s="726">
        <f>J3</f>
        <v>44103</v>
      </c>
      <c r="M3" s="751"/>
      <c r="N3" s="724">
        <f>菜單總表!A26</f>
        <v>44104</v>
      </c>
      <c r="O3" s="769"/>
      <c r="P3" s="726">
        <f>N3</f>
        <v>44104</v>
      </c>
      <c r="Q3" s="727"/>
      <c r="R3" s="276"/>
      <c r="S3" s="116"/>
      <c r="T3" s="116"/>
      <c r="U3" s="117"/>
    </row>
    <row r="4" spans="1:21" s="48" customFormat="1" ht="45" customHeight="1" x14ac:dyDescent="0.25">
      <c r="A4" s="312" t="s">
        <v>27</v>
      </c>
      <c r="B4" s="356" t="s">
        <v>24</v>
      </c>
      <c r="C4" s="63" t="s">
        <v>28</v>
      </c>
      <c r="D4" s="118" t="s">
        <v>14</v>
      </c>
      <c r="E4" s="118" t="s">
        <v>15</v>
      </c>
      <c r="F4" s="356" t="s">
        <v>24</v>
      </c>
      <c r="G4" s="63" t="s">
        <v>28</v>
      </c>
      <c r="H4" s="118" t="s">
        <v>14</v>
      </c>
      <c r="I4" s="118" t="s">
        <v>147</v>
      </c>
      <c r="J4" s="356" t="s">
        <v>24</v>
      </c>
      <c r="K4" s="63" t="s">
        <v>28</v>
      </c>
      <c r="L4" s="118" t="s">
        <v>14</v>
      </c>
      <c r="M4" s="470" t="s">
        <v>147</v>
      </c>
      <c r="N4" s="356" t="s">
        <v>40</v>
      </c>
      <c r="O4" s="63" t="s">
        <v>54</v>
      </c>
      <c r="P4" s="118" t="s">
        <v>29</v>
      </c>
      <c r="Q4" s="382" t="s">
        <v>147</v>
      </c>
      <c r="R4" s="277" t="s">
        <v>136</v>
      </c>
      <c r="S4" s="74" t="s">
        <v>137</v>
      </c>
      <c r="T4" s="74" t="s">
        <v>148</v>
      </c>
      <c r="U4" s="171" t="s">
        <v>141</v>
      </c>
    </row>
    <row r="5" spans="1:21" s="41" customFormat="1" ht="24.95" customHeight="1" x14ac:dyDescent="0.25">
      <c r="A5" s="784" t="str">
        <f>菜單總表!C2</f>
        <v>主食</v>
      </c>
      <c r="B5" s="728" t="str">
        <f>菜單總表!C23</f>
        <v>小米飯</v>
      </c>
      <c r="C5" s="33" t="s">
        <v>70</v>
      </c>
      <c r="D5" s="33">
        <v>20</v>
      </c>
      <c r="E5" s="296">
        <f>D5*1100/1000</f>
        <v>22</v>
      </c>
      <c r="F5" s="728" t="str">
        <f>菜單總表!C24</f>
        <v>糙米飯</v>
      </c>
      <c r="G5" s="33" t="s">
        <v>420</v>
      </c>
      <c r="H5" s="33">
        <v>20</v>
      </c>
      <c r="I5" s="296">
        <f>H5*1100/1000</f>
        <v>22</v>
      </c>
      <c r="J5" s="728" t="str">
        <f>菜單總表!C25</f>
        <v>小米飯</v>
      </c>
      <c r="K5" s="33" t="s">
        <v>70</v>
      </c>
      <c r="L5" s="33">
        <v>20</v>
      </c>
      <c r="M5" s="296">
        <f>L5*1100/1000</f>
        <v>22</v>
      </c>
      <c r="N5" s="497" t="str">
        <f>菜單總表!C26</f>
        <v>風味餐</v>
      </c>
      <c r="O5" s="33" t="s">
        <v>41</v>
      </c>
      <c r="P5" s="33">
        <v>110</v>
      </c>
      <c r="Q5" s="549">
        <f t="shared" ref="Q5:Q14" si="0">P5*1100/1000</f>
        <v>121</v>
      </c>
      <c r="R5" s="278"/>
      <c r="S5" s="150"/>
      <c r="T5" s="150"/>
      <c r="U5" s="279"/>
    </row>
    <row r="6" spans="1:21" s="41" customFormat="1" ht="24.95" customHeight="1" x14ac:dyDescent="0.25">
      <c r="A6" s="784"/>
      <c r="B6" s="729"/>
      <c r="C6" s="33" t="s">
        <v>220</v>
      </c>
      <c r="D6" s="33">
        <v>90</v>
      </c>
      <c r="E6" s="296">
        <f>D6*1100/1000</f>
        <v>99</v>
      </c>
      <c r="F6" s="729"/>
      <c r="G6" s="33" t="s">
        <v>41</v>
      </c>
      <c r="H6" s="33">
        <v>90</v>
      </c>
      <c r="I6" s="296">
        <f>H6*1100/1000</f>
        <v>99</v>
      </c>
      <c r="J6" s="729"/>
      <c r="K6" s="33" t="s">
        <v>220</v>
      </c>
      <c r="L6" s="33">
        <v>90</v>
      </c>
      <c r="M6" s="296">
        <f>L6*1100/1000</f>
        <v>99</v>
      </c>
      <c r="N6" s="728" t="str">
        <f>菜單總表!D26</f>
        <v>蕃茄醬風味炒飯(炒)</v>
      </c>
      <c r="O6" s="33" t="s">
        <v>330</v>
      </c>
      <c r="P6" s="33">
        <v>10</v>
      </c>
      <c r="Q6" s="549">
        <f t="shared" si="0"/>
        <v>11</v>
      </c>
      <c r="R6" s="278">
        <f>P6/20</f>
        <v>0.5</v>
      </c>
      <c r="S6" s="79"/>
      <c r="T6" s="76"/>
      <c r="U6" s="174"/>
    </row>
    <row r="7" spans="1:21" s="41" customFormat="1" ht="24.95" customHeight="1" x14ac:dyDescent="0.25">
      <c r="A7" s="784"/>
      <c r="B7" s="729"/>
      <c r="C7" s="33"/>
      <c r="D7" s="33"/>
      <c r="E7" s="58"/>
      <c r="F7" s="729"/>
      <c r="G7" s="33"/>
      <c r="H7" s="33"/>
      <c r="I7" s="58"/>
      <c r="J7" s="729"/>
      <c r="K7" s="33"/>
      <c r="L7" s="33"/>
      <c r="M7" s="463"/>
      <c r="N7" s="729"/>
      <c r="O7" s="33" t="s">
        <v>327</v>
      </c>
      <c r="P7" s="33">
        <v>13</v>
      </c>
      <c r="Q7" s="549">
        <f t="shared" si="0"/>
        <v>14.3</v>
      </c>
      <c r="R7" s="280"/>
      <c r="S7" s="150"/>
      <c r="T7" s="150"/>
      <c r="U7" s="279"/>
    </row>
    <row r="8" spans="1:21" s="41" customFormat="1" ht="24.95" customHeight="1" x14ac:dyDescent="0.3">
      <c r="A8" s="784"/>
      <c r="B8" s="730"/>
      <c r="C8" s="33"/>
      <c r="D8" s="33"/>
      <c r="E8" s="58"/>
      <c r="F8" s="730"/>
      <c r="G8" s="33"/>
      <c r="H8" s="33"/>
      <c r="I8" s="58"/>
      <c r="J8" s="730"/>
      <c r="K8" s="33"/>
      <c r="L8" s="33"/>
      <c r="M8" s="463"/>
      <c r="N8" s="729"/>
      <c r="O8" s="33" t="s">
        <v>332</v>
      </c>
      <c r="P8" s="33">
        <v>25</v>
      </c>
      <c r="Q8" s="549">
        <f t="shared" si="0"/>
        <v>27.5</v>
      </c>
      <c r="R8" s="281"/>
      <c r="S8" s="89"/>
      <c r="T8" s="77"/>
      <c r="U8" s="177"/>
    </row>
    <row r="9" spans="1:21" s="41" customFormat="1" ht="24.95" customHeight="1" x14ac:dyDescent="0.25">
      <c r="A9" s="784" t="str">
        <f>菜單總表!D2</f>
        <v>副食一</v>
      </c>
      <c r="B9" s="721" t="str">
        <f>菜單總表!D23</f>
        <v>梅干菜燒肉(燒)</v>
      </c>
      <c r="C9" s="33" t="s">
        <v>451</v>
      </c>
      <c r="D9" s="33">
        <v>60</v>
      </c>
      <c r="E9" s="296">
        <f t="shared" ref="E9:E11" si="1">D9*1100/1000</f>
        <v>66</v>
      </c>
      <c r="F9" s="721" t="str">
        <f>菜單總表!D24</f>
        <v>三杯雞(燒)</v>
      </c>
      <c r="G9" s="33" t="s">
        <v>348</v>
      </c>
      <c r="H9" s="33">
        <v>120</v>
      </c>
      <c r="I9" s="296">
        <f>H9*1100/1000</f>
        <v>132</v>
      </c>
      <c r="J9" s="721" t="str">
        <f>菜單總表!D25</f>
        <v>京都排骨(燒)</v>
      </c>
      <c r="K9" s="33" t="s">
        <v>336</v>
      </c>
      <c r="L9" s="33">
        <v>38</v>
      </c>
      <c r="M9" s="296">
        <f>L9*1100/1000</f>
        <v>41.8</v>
      </c>
      <c r="N9" s="729"/>
      <c r="O9" s="33" t="s">
        <v>331</v>
      </c>
      <c r="P9" s="33">
        <v>35</v>
      </c>
      <c r="Q9" s="549">
        <f t="shared" si="0"/>
        <v>38.5</v>
      </c>
      <c r="R9" s="278"/>
      <c r="S9" s="79">
        <f>P9/35</f>
        <v>1</v>
      </c>
      <c r="T9" s="78"/>
      <c r="U9" s="178"/>
    </row>
    <row r="10" spans="1:21" s="41" customFormat="1" ht="24.95" customHeight="1" x14ac:dyDescent="0.3">
      <c r="A10" s="784"/>
      <c r="B10" s="731"/>
      <c r="C10" s="33" t="s">
        <v>453</v>
      </c>
      <c r="D10" s="33">
        <v>20</v>
      </c>
      <c r="E10" s="296">
        <f t="shared" si="1"/>
        <v>22</v>
      </c>
      <c r="F10" s="731"/>
      <c r="G10" s="33" t="s">
        <v>352</v>
      </c>
      <c r="H10" s="33">
        <v>17</v>
      </c>
      <c r="I10" s="296">
        <f>H10*1100/1000</f>
        <v>18.7</v>
      </c>
      <c r="J10" s="731"/>
      <c r="K10" s="33" t="s">
        <v>337</v>
      </c>
      <c r="L10" s="33">
        <v>30</v>
      </c>
      <c r="M10" s="296">
        <f>L10*1100/1000</f>
        <v>33</v>
      </c>
      <c r="N10" s="729"/>
      <c r="O10" s="33" t="s">
        <v>345</v>
      </c>
      <c r="P10" s="33">
        <v>10</v>
      </c>
      <c r="Q10" s="549">
        <f t="shared" si="0"/>
        <v>11</v>
      </c>
      <c r="R10" s="282"/>
      <c r="S10" s="79"/>
      <c r="T10" s="78"/>
      <c r="U10" s="174">
        <f>P10/5</f>
        <v>2</v>
      </c>
    </row>
    <row r="11" spans="1:21" s="41" customFormat="1" ht="24.95" customHeight="1" x14ac:dyDescent="0.25">
      <c r="A11" s="784"/>
      <c r="B11" s="731"/>
      <c r="C11" s="33" t="s">
        <v>452</v>
      </c>
      <c r="D11" s="33">
        <v>15</v>
      </c>
      <c r="E11" s="296">
        <f t="shared" si="1"/>
        <v>16.5</v>
      </c>
      <c r="F11" s="731"/>
      <c r="G11" s="33" t="s">
        <v>349</v>
      </c>
      <c r="H11" s="33">
        <v>1</v>
      </c>
      <c r="I11" s="296">
        <f>H11*1100/1000</f>
        <v>1.1000000000000001</v>
      </c>
      <c r="J11" s="731"/>
      <c r="K11" s="33" t="s">
        <v>327</v>
      </c>
      <c r="L11" s="33">
        <v>10</v>
      </c>
      <c r="M11" s="296">
        <f>L11*1100/1000</f>
        <v>11</v>
      </c>
      <c r="N11" s="729"/>
      <c r="O11" s="33" t="s">
        <v>346</v>
      </c>
      <c r="P11" s="33">
        <v>10</v>
      </c>
      <c r="Q11" s="549">
        <f t="shared" si="0"/>
        <v>11</v>
      </c>
      <c r="R11" s="180"/>
      <c r="S11" s="79"/>
      <c r="T11" s="76"/>
      <c r="U11" s="174"/>
    </row>
    <row r="12" spans="1:21" s="41" customFormat="1" ht="24.95" customHeight="1" x14ac:dyDescent="0.25">
      <c r="A12" s="784"/>
      <c r="B12" s="731"/>
      <c r="C12" s="33"/>
      <c r="D12" s="33"/>
      <c r="E12" s="296"/>
      <c r="F12" s="731"/>
      <c r="G12" s="33" t="s">
        <v>350</v>
      </c>
      <c r="H12" s="33">
        <v>5</v>
      </c>
      <c r="I12" s="296">
        <f>H12*1100/1000</f>
        <v>5.5</v>
      </c>
      <c r="J12" s="731"/>
      <c r="K12" s="33" t="s">
        <v>338</v>
      </c>
      <c r="L12" s="33">
        <v>50</v>
      </c>
      <c r="M12" s="296">
        <f>L12*1100/1000</f>
        <v>55</v>
      </c>
      <c r="N12" s="729"/>
      <c r="O12" s="33" t="s">
        <v>347</v>
      </c>
      <c r="P12" s="33">
        <v>5</v>
      </c>
      <c r="Q12" s="549">
        <f t="shared" si="0"/>
        <v>5.5</v>
      </c>
      <c r="R12" s="278"/>
      <c r="S12" s="79"/>
      <c r="T12" s="76"/>
      <c r="U12" s="174"/>
    </row>
    <row r="13" spans="1:21" s="41" customFormat="1" ht="24.95" customHeight="1" x14ac:dyDescent="0.25">
      <c r="A13" s="784"/>
      <c r="B13" s="731"/>
      <c r="C13" s="33"/>
      <c r="D13" s="33"/>
      <c r="E13" s="296"/>
      <c r="F13" s="731"/>
      <c r="G13" s="33" t="s">
        <v>351</v>
      </c>
      <c r="H13" s="33">
        <v>1</v>
      </c>
      <c r="I13" s="296">
        <f>H13*1100/1000</f>
        <v>1.1000000000000001</v>
      </c>
      <c r="J13" s="731"/>
      <c r="K13" s="33" t="s">
        <v>90</v>
      </c>
      <c r="L13" s="33">
        <v>6</v>
      </c>
      <c r="M13" s="296">
        <f>L13*1100/1000</f>
        <v>6.6</v>
      </c>
      <c r="N13" s="721" t="str">
        <f>菜單總表!E26</f>
        <v>花枝排×1(炸)</v>
      </c>
      <c r="O13" s="33" t="s">
        <v>415</v>
      </c>
      <c r="P13" s="33">
        <v>60</v>
      </c>
      <c r="Q13" s="549">
        <f t="shared" si="0"/>
        <v>66</v>
      </c>
      <c r="R13" s="253"/>
      <c r="S13" s="89"/>
      <c r="T13" s="89"/>
      <c r="U13" s="190"/>
    </row>
    <row r="14" spans="1:21" s="41" customFormat="1" ht="24.95" customHeight="1" x14ac:dyDescent="0.25">
      <c r="A14" s="784"/>
      <c r="B14" s="731"/>
      <c r="C14" s="33"/>
      <c r="D14" s="33"/>
      <c r="E14" s="58"/>
      <c r="F14" s="731"/>
      <c r="G14" s="33"/>
      <c r="H14" s="33"/>
      <c r="I14" s="58"/>
      <c r="J14" s="731"/>
      <c r="K14" s="33"/>
      <c r="L14" s="33"/>
      <c r="M14" s="463"/>
      <c r="N14" s="731"/>
      <c r="O14" s="33" t="s">
        <v>347</v>
      </c>
      <c r="P14" s="33">
        <v>4</v>
      </c>
      <c r="Q14" s="549">
        <f t="shared" si="0"/>
        <v>4.4000000000000004</v>
      </c>
      <c r="R14" s="253"/>
      <c r="S14" s="89"/>
      <c r="T14" s="89"/>
      <c r="U14" s="190"/>
    </row>
    <row r="15" spans="1:21" s="41" customFormat="1" ht="24.95" customHeight="1" x14ac:dyDescent="0.25">
      <c r="A15" s="784"/>
      <c r="B15" s="732"/>
      <c r="C15" s="33"/>
      <c r="D15" s="33"/>
      <c r="E15" s="58"/>
      <c r="F15" s="732"/>
      <c r="G15" s="33"/>
      <c r="H15" s="33"/>
      <c r="I15" s="58"/>
      <c r="J15" s="732"/>
      <c r="K15" s="33"/>
      <c r="L15" s="33"/>
      <c r="M15" s="463"/>
      <c r="N15" s="731"/>
      <c r="O15" s="33"/>
      <c r="P15" s="33"/>
      <c r="Q15" s="442"/>
      <c r="R15" s="253"/>
      <c r="S15" s="89"/>
      <c r="T15" s="89"/>
      <c r="U15" s="190"/>
    </row>
    <row r="16" spans="1:21" s="41" customFormat="1" ht="24.95" customHeight="1" x14ac:dyDescent="0.25">
      <c r="A16" s="784" t="str">
        <f>菜單總表!E2</f>
        <v>副食二</v>
      </c>
      <c r="B16" s="721" t="str">
        <f>菜單總表!E23</f>
        <v>沙茶豆干(炒)</v>
      </c>
      <c r="C16" s="33" t="s">
        <v>454</v>
      </c>
      <c r="D16" s="33">
        <v>50</v>
      </c>
      <c r="E16" s="296">
        <f>D16*1100/1000</f>
        <v>55</v>
      </c>
      <c r="F16" s="721" t="str">
        <f>菜單總表!E24</f>
        <v>木須肉(炒)</v>
      </c>
      <c r="G16" s="33" t="s">
        <v>343</v>
      </c>
      <c r="H16" s="33">
        <v>18</v>
      </c>
      <c r="I16" s="296">
        <f>H16*1100/1000</f>
        <v>19.8</v>
      </c>
      <c r="J16" s="721" t="str">
        <f>菜單總表!E25</f>
        <v>柴魚蒸蛋(蒸)</v>
      </c>
      <c r="K16" s="33" t="s">
        <v>339</v>
      </c>
      <c r="L16" s="33">
        <v>55</v>
      </c>
      <c r="M16" s="296">
        <f>L16*1100/1000</f>
        <v>60.5</v>
      </c>
      <c r="N16" s="731"/>
      <c r="O16" s="33"/>
      <c r="P16" s="33"/>
      <c r="Q16" s="442"/>
      <c r="R16" s="278">
        <f>P16/90</f>
        <v>0</v>
      </c>
      <c r="S16" s="77"/>
      <c r="T16" s="77"/>
      <c r="U16" s="177"/>
    </row>
    <row r="17" spans="1:21" s="41" customFormat="1" ht="24.95" customHeight="1" x14ac:dyDescent="0.25">
      <c r="A17" s="784"/>
      <c r="B17" s="731"/>
      <c r="C17" s="33"/>
      <c r="D17" s="33"/>
      <c r="E17" s="296"/>
      <c r="F17" s="731"/>
      <c r="G17" s="33" t="s">
        <v>339</v>
      </c>
      <c r="H17" s="33">
        <v>33</v>
      </c>
      <c r="I17" s="296">
        <f>H17*1100/1000</f>
        <v>36.299999999999997</v>
      </c>
      <c r="J17" s="731"/>
      <c r="K17" s="33" t="s">
        <v>340</v>
      </c>
      <c r="L17" s="33">
        <v>10</v>
      </c>
      <c r="M17" s="296">
        <f>L17*1100/1000</f>
        <v>11</v>
      </c>
      <c r="N17" s="731"/>
      <c r="O17" s="33"/>
      <c r="P17" s="33"/>
      <c r="Q17" s="442"/>
      <c r="R17" s="252"/>
      <c r="S17" s="84"/>
      <c r="T17" s="129"/>
      <c r="U17" s="174">
        <f>P17/5</f>
        <v>0</v>
      </c>
    </row>
    <row r="18" spans="1:21" s="41" customFormat="1" ht="24.95" customHeight="1" x14ac:dyDescent="0.25">
      <c r="A18" s="784"/>
      <c r="B18" s="731"/>
      <c r="C18" s="33"/>
      <c r="D18" s="33"/>
      <c r="E18" s="296"/>
      <c r="F18" s="731"/>
      <c r="G18" s="33" t="s">
        <v>327</v>
      </c>
      <c r="H18" s="33">
        <v>10</v>
      </c>
      <c r="I18" s="296">
        <f>H18*1100/1000</f>
        <v>11</v>
      </c>
      <c r="J18" s="731"/>
      <c r="K18" s="33" t="s">
        <v>372</v>
      </c>
      <c r="L18" s="33">
        <v>1</v>
      </c>
      <c r="M18" s="296">
        <f>L18*1100/1000</f>
        <v>1.1000000000000001</v>
      </c>
      <c r="N18" s="731"/>
      <c r="O18" s="33"/>
      <c r="P18" s="33"/>
      <c r="Q18" s="442"/>
      <c r="R18" s="253"/>
      <c r="S18" s="77"/>
      <c r="T18" s="77"/>
      <c r="U18" s="177"/>
    </row>
    <row r="19" spans="1:21" s="41" customFormat="1" ht="24.95" customHeight="1" x14ac:dyDescent="0.3">
      <c r="A19" s="784"/>
      <c r="B19" s="731"/>
      <c r="C19" s="33"/>
      <c r="D19" s="44"/>
      <c r="E19" s="296"/>
      <c r="F19" s="731"/>
      <c r="G19" s="33" t="s">
        <v>342</v>
      </c>
      <c r="H19" s="44">
        <v>1</v>
      </c>
      <c r="I19" s="296">
        <f>H19*1100/1000</f>
        <v>1.1000000000000001</v>
      </c>
      <c r="J19" s="731"/>
      <c r="K19" s="33"/>
      <c r="L19" s="44"/>
      <c r="M19" s="463"/>
      <c r="N19" s="721" t="str">
        <f>菜單總表!F26</f>
        <v>有機小白菜(炒)</v>
      </c>
      <c r="O19" s="563" t="s">
        <v>333</v>
      </c>
      <c r="P19" s="44">
        <v>80</v>
      </c>
      <c r="Q19" s="549">
        <f>P19*1100/1000</f>
        <v>88</v>
      </c>
      <c r="R19" s="289"/>
      <c r="S19" s="79">
        <f>P19/55</f>
        <v>1.4545454545454546</v>
      </c>
      <c r="T19" s="77"/>
      <c r="U19" s="177"/>
    </row>
    <row r="20" spans="1:21" s="41" customFormat="1" ht="24.95" customHeight="1" x14ac:dyDescent="0.25">
      <c r="A20" s="784"/>
      <c r="B20" s="731"/>
      <c r="C20" s="33"/>
      <c r="D20" s="33"/>
      <c r="E20" s="296"/>
      <c r="F20" s="731"/>
      <c r="G20" s="33" t="s">
        <v>356</v>
      </c>
      <c r="H20" s="33">
        <v>3</v>
      </c>
      <c r="I20" s="296">
        <f>H20*1100/1000</f>
        <v>3.3</v>
      </c>
      <c r="J20" s="731"/>
      <c r="K20" s="33"/>
      <c r="L20" s="44"/>
      <c r="M20" s="463"/>
      <c r="N20" s="731"/>
      <c r="O20" s="33" t="s">
        <v>347</v>
      </c>
      <c r="P20" s="44">
        <v>3</v>
      </c>
      <c r="Q20" s="549">
        <f>P20*1100/1000</f>
        <v>3.3</v>
      </c>
      <c r="R20" s="283"/>
      <c r="S20" s="77"/>
      <c r="T20" s="129">
        <f>Q20/100</f>
        <v>3.3000000000000002E-2</v>
      </c>
      <c r="U20" s="177"/>
    </row>
    <row r="21" spans="1:21" s="41" customFormat="1" ht="24.95" customHeight="1" x14ac:dyDescent="0.25">
      <c r="A21" s="784"/>
      <c r="B21" s="732"/>
      <c r="C21" s="33"/>
      <c r="D21" s="33"/>
      <c r="E21" s="58"/>
      <c r="F21" s="732"/>
      <c r="G21" s="33"/>
      <c r="H21" s="33"/>
      <c r="I21" s="58"/>
      <c r="J21" s="732"/>
      <c r="K21" s="33"/>
      <c r="L21" s="33"/>
      <c r="M21" s="463"/>
      <c r="N21" s="731"/>
      <c r="O21" s="33"/>
      <c r="P21" s="33"/>
      <c r="Q21" s="442"/>
      <c r="R21" s="253"/>
      <c r="S21" s="77"/>
      <c r="T21" s="89"/>
      <c r="U21" s="190"/>
    </row>
    <row r="22" spans="1:21" s="41" customFormat="1" ht="24.95" customHeight="1" x14ac:dyDescent="0.25">
      <c r="A22" s="784" t="s">
        <v>133</v>
      </c>
      <c r="B22" s="721" t="str">
        <f>菜單總表!F23</f>
        <v>青江菜(炒)</v>
      </c>
      <c r="C22" s="33" t="s">
        <v>455</v>
      </c>
      <c r="D22" s="44">
        <v>85</v>
      </c>
      <c r="E22" s="296">
        <f>D22*1100/1000</f>
        <v>93.5</v>
      </c>
      <c r="F22" s="721" t="str">
        <f>菜單總表!F24</f>
        <v>油菜(炒)</v>
      </c>
      <c r="G22" s="33" t="s">
        <v>353</v>
      </c>
      <c r="H22" s="44">
        <v>75</v>
      </c>
      <c r="I22" s="296">
        <f>H22*1100/1000</f>
        <v>82.5</v>
      </c>
      <c r="J22" s="721" t="str">
        <f>菜單總表!F25</f>
        <v>青花菜(炒)</v>
      </c>
      <c r="K22" s="33" t="s">
        <v>341</v>
      </c>
      <c r="L22" s="44">
        <v>54</v>
      </c>
      <c r="M22" s="296">
        <f>L22*1100/1000</f>
        <v>59.4</v>
      </c>
      <c r="N22" s="731"/>
      <c r="O22" s="33"/>
      <c r="P22" s="44"/>
      <c r="Q22" s="442"/>
      <c r="R22" s="283"/>
      <c r="S22" s="77"/>
      <c r="T22" s="129">
        <f>Q22/100</f>
        <v>0</v>
      </c>
      <c r="U22" s="227"/>
    </row>
    <row r="23" spans="1:21" s="41" customFormat="1" ht="24.95" customHeight="1" x14ac:dyDescent="0.25">
      <c r="A23" s="784"/>
      <c r="B23" s="731"/>
      <c r="C23" s="33"/>
      <c r="D23" s="33"/>
      <c r="E23" s="296"/>
      <c r="F23" s="731"/>
      <c r="G23" s="33" t="s">
        <v>347</v>
      </c>
      <c r="H23" s="33">
        <v>3</v>
      </c>
      <c r="I23" s="296">
        <f>H23*1100/1000</f>
        <v>3.3</v>
      </c>
      <c r="J23" s="731"/>
      <c r="K23" s="33" t="s">
        <v>90</v>
      </c>
      <c r="L23" s="33">
        <v>3</v>
      </c>
      <c r="M23" s="296">
        <f>L23*1100/1000</f>
        <v>3.3</v>
      </c>
      <c r="N23" s="731"/>
      <c r="O23" s="33"/>
      <c r="P23" s="44"/>
      <c r="Q23" s="442"/>
      <c r="R23" s="283"/>
      <c r="S23" s="77"/>
      <c r="T23" s="129">
        <f>Q23/100</f>
        <v>0</v>
      </c>
      <c r="U23" s="227"/>
    </row>
    <row r="24" spans="1:21" s="41" customFormat="1" ht="24.95" customHeight="1" x14ac:dyDescent="0.25">
      <c r="A24" s="784"/>
      <c r="B24" s="732"/>
      <c r="C24" s="33"/>
      <c r="D24" s="33"/>
      <c r="E24" s="58"/>
      <c r="F24" s="732"/>
      <c r="G24" s="33"/>
      <c r="H24" s="33"/>
      <c r="I24" s="58"/>
      <c r="J24" s="732"/>
      <c r="K24" s="33"/>
      <c r="L24" s="33"/>
      <c r="M24" s="463"/>
      <c r="N24" s="732"/>
      <c r="O24" s="33"/>
      <c r="P24" s="33"/>
      <c r="Q24" s="442"/>
      <c r="R24" s="252"/>
      <c r="S24" s="84"/>
      <c r="T24" s="129"/>
      <c r="U24" s="174">
        <f>P24/5</f>
        <v>0</v>
      </c>
    </row>
    <row r="25" spans="1:21" s="41" customFormat="1" ht="24.95" customHeight="1" x14ac:dyDescent="0.25">
      <c r="A25" s="785" t="s">
        <v>18</v>
      </c>
      <c r="B25" s="721" t="str">
        <f>菜單總表!G23</f>
        <v>蘿蔔雞湯</v>
      </c>
      <c r="C25" s="33" t="s">
        <v>456</v>
      </c>
      <c r="D25" s="33">
        <v>24</v>
      </c>
      <c r="E25" s="296">
        <f t="shared" ref="E25:E26" si="2">D25*1100/1000</f>
        <v>26.4</v>
      </c>
      <c r="F25" s="721" t="str">
        <f>菜單總表!G24</f>
        <v>黃瓜大骨</v>
      </c>
      <c r="G25" s="33" t="s">
        <v>354</v>
      </c>
      <c r="H25" s="33">
        <v>55</v>
      </c>
      <c r="I25" s="296">
        <f>H25*1100/1000</f>
        <v>60.5</v>
      </c>
      <c r="J25" s="721" t="str">
        <f>菜單總表!G25</f>
        <v>金針三絲</v>
      </c>
      <c r="K25" s="33" t="s">
        <v>344</v>
      </c>
      <c r="L25" s="33">
        <v>1</v>
      </c>
      <c r="M25" s="296">
        <f>L25*1100/1000</f>
        <v>1.1000000000000001</v>
      </c>
      <c r="N25" s="721" t="str">
        <f>菜單總表!G26</f>
        <v>酸菜鴨湯</v>
      </c>
      <c r="O25" s="33" t="s">
        <v>334</v>
      </c>
      <c r="P25" s="33">
        <v>17</v>
      </c>
      <c r="Q25" s="549">
        <f>P25*1100/1000</f>
        <v>18.7</v>
      </c>
      <c r="R25" s="278">
        <f>P25/20</f>
        <v>0.85</v>
      </c>
      <c r="S25" s="128"/>
      <c r="T25" s="129"/>
      <c r="U25" s="227"/>
    </row>
    <row r="26" spans="1:21" s="41" customFormat="1" ht="24.95" customHeight="1" x14ac:dyDescent="0.25">
      <c r="A26" s="786"/>
      <c r="B26" s="731"/>
      <c r="C26" s="33" t="s">
        <v>457</v>
      </c>
      <c r="D26" s="33">
        <v>20</v>
      </c>
      <c r="E26" s="296">
        <f t="shared" si="2"/>
        <v>22</v>
      </c>
      <c r="F26" s="731"/>
      <c r="G26" s="33" t="s">
        <v>355</v>
      </c>
      <c r="H26" s="33">
        <v>5</v>
      </c>
      <c r="I26" s="296">
        <f>H26*1100/1000</f>
        <v>5.5</v>
      </c>
      <c r="J26" s="731"/>
      <c r="K26" s="33" t="s">
        <v>342</v>
      </c>
      <c r="L26" s="33">
        <v>1</v>
      </c>
      <c r="M26" s="296">
        <f>L26*1100/1000</f>
        <v>1.1000000000000001</v>
      </c>
      <c r="N26" s="731"/>
      <c r="O26" s="33" t="s">
        <v>335</v>
      </c>
      <c r="P26" s="33">
        <v>25</v>
      </c>
      <c r="Q26" s="549">
        <f>P26*1100/1000</f>
        <v>27.5</v>
      </c>
      <c r="R26" s="278">
        <f>P26/60</f>
        <v>0.41666666666666669</v>
      </c>
      <c r="S26" s="128"/>
      <c r="T26" s="129"/>
      <c r="U26" s="227"/>
    </row>
    <row r="27" spans="1:21" s="41" customFormat="1" ht="24.95" customHeight="1" x14ac:dyDescent="0.25">
      <c r="A27" s="786"/>
      <c r="B27" s="731"/>
      <c r="C27" s="33"/>
      <c r="D27" s="33"/>
      <c r="E27" s="58"/>
      <c r="F27" s="731"/>
      <c r="G27" s="33"/>
      <c r="H27" s="33"/>
      <c r="I27" s="58"/>
      <c r="J27" s="731"/>
      <c r="K27" s="33" t="s">
        <v>343</v>
      </c>
      <c r="L27" s="33">
        <v>17</v>
      </c>
      <c r="M27" s="296">
        <f>L27*1100/1000</f>
        <v>18.7</v>
      </c>
      <c r="N27" s="731"/>
      <c r="O27" s="33"/>
      <c r="P27" s="33"/>
      <c r="Q27" s="442"/>
      <c r="R27" s="278">
        <f>P27/17.5</f>
        <v>0</v>
      </c>
      <c r="S27" s="128"/>
      <c r="T27" s="129"/>
      <c r="U27" s="227"/>
    </row>
    <row r="28" spans="1:21" s="41" customFormat="1" ht="24.95" customHeight="1" x14ac:dyDescent="0.25">
      <c r="A28" s="786"/>
      <c r="B28" s="731"/>
      <c r="C28" s="33"/>
      <c r="D28" s="33"/>
      <c r="E28" s="58"/>
      <c r="F28" s="731"/>
      <c r="G28" s="33"/>
      <c r="H28" s="33"/>
      <c r="I28" s="58"/>
      <c r="J28" s="731"/>
      <c r="K28" s="33" t="s">
        <v>327</v>
      </c>
      <c r="L28" s="33">
        <v>12</v>
      </c>
      <c r="M28" s="296">
        <f>L28*1100/1000</f>
        <v>13.2</v>
      </c>
      <c r="N28" s="731"/>
      <c r="O28" s="33"/>
      <c r="P28" s="33"/>
      <c r="Q28" s="442"/>
      <c r="R28" s="284"/>
      <c r="S28" s="128"/>
      <c r="T28" s="129"/>
      <c r="U28" s="227"/>
    </row>
    <row r="29" spans="1:21" s="41" customFormat="1" ht="24.95" customHeight="1" x14ac:dyDescent="0.25">
      <c r="A29" s="787"/>
      <c r="B29" s="732"/>
      <c r="C29" s="33"/>
      <c r="D29" s="33"/>
      <c r="E29" s="58"/>
      <c r="F29" s="732"/>
      <c r="G29" s="33"/>
      <c r="H29" s="33"/>
      <c r="I29" s="58"/>
      <c r="J29" s="732"/>
      <c r="K29" s="33"/>
      <c r="L29" s="33"/>
      <c r="M29" s="463"/>
      <c r="N29" s="732"/>
      <c r="O29" s="33"/>
      <c r="P29" s="33"/>
      <c r="Q29" s="442"/>
      <c r="R29" s="284"/>
      <c r="S29" s="128"/>
      <c r="T29" s="129"/>
      <c r="U29" s="227"/>
    </row>
    <row r="30" spans="1:21" s="41" customFormat="1" ht="24.95" customHeight="1" x14ac:dyDescent="0.25">
      <c r="A30" s="313" t="s">
        <v>19</v>
      </c>
      <c r="B30" s="65"/>
      <c r="C30" s="33"/>
      <c r="D30" s="33"/>
      <c r="E30" s="58"/>
      <c r="F30" s="65"/>
      <c r="G30" s="33"/>
      <c r="H30" s="33"/>
      <c r="I30" s="58"/>
      <c r="J30" s="65" t="s">
        <v>19</v>
      </c>
      <c r="K30" s="33" t="s">
        <v>784</v>
      </c>
      <c r="L30" s="33"/>
      <c r="M30" s="463"/>
      <c r="N30" s="65" t="s">
        <v>59</v>
      </c>
      <c r="O30" s="33" t="s">
        <v>326</v>
      </c>
      <c r="P30" s="33"/>
      <c r="Q30" s="442"/>
      <c r="R30" s="253"/>
      <c r="S30" s="89"/>
      <c r="T30" s="77"/>
      <c r="U30" s="177"/>
    </row>
    <row r="31" spans="1:21" s="41" customFormat="1" ht="24.95" customHeight="1" thickBot="1" x14ac:dyDescent="0.3">
      <c r="A31" s="315" t="s">
        <v>47</v>
      </c>
      <c r="B31" s="136"/>
      <c r="C31" s="137"/>
      <c r="D31" s="137"/>
      <c r="E31" s="138"/>
      <c r="F31" s="136"/>
      <c r="G31" s="137"/>
      <c r="H31" s="137"/>
      <c r="I31" s="138"/>
      <c r="J31" s="136" t="s">
        <v>47</v>
      </c>
      <c r="K31" s="137" t="s">
        <v>785</v>
      </c>
      <c r="L31" s="137"/>
      <c r="M31" s="498"/>
      <c r="N31" s="136" t="s">
        <v>60</v>
      </c>
      <c r="O31" s="137"/>
      <c r="P31" s="137"/>
      <c r="Q31" s="444"/>
      <c r="R31" s="336"/>
      <c r="S31" s="337"/>
      <c r="T31" s="228"/>
      <c r="U31" s="338"/>
    </row>
    <row r="32" spans="1:21" s="41" customFormat="1" ht="22.9" customHeight="1" x14ac:dyDescent="0.25">
      <c r="A32" s="797" t="s">
        <v>142</v>
      </c>
      <c r="B32" s="319" t="s">
        <v>152</v>
      </c>
      <c r="C32" s="214"/>
      <c r="D32" s="335"/>
      <c r="E32" s="492">
        <v>5.5</v>
      </c>
      <c r="F32" s="319" t="s">
        <v>152</v>
      </c>
      <c r="G32" s="214"/>
      <c r="H32" s="335"/>
      <c r="I32" s="492">
        <v>6</v>
      </c>
      <c r="J32" s="319" t="s">
        <v>152</v>
      </c>
      <c r="K32" s="214"/>
      <c r="L32" s="335"/>
      <c r="M32" s="499">
        <v>5.5</v>
      </c>
      <c r="N32" s="319" t="s">
        <v>152</v>
      </c>
      <c r="O32" s="214"/>
      <c r="P32" s="335"/>
      <c r="Q32" s="502">
        <v>5.6</v>
      </c>
      <c r="R32" s="181"/>
      <c r="S32" s="80"/>
      <c r="T32" s="83"/>
      <c r="U32" s="184"/>
    </row>
    <row r="33" spans="1:31" s="41" customFormat="1" ht="22.9" customHeight="1" x14ac:dyDescent="0.25">
      <c r="A33" s="798"/>
      <c r="B33" s="287" t="s">
        <v>155</v>
      </c>
      <c r="C33" s="33"/>
      <c r="D33" s="121"/>
      <c r="E33" s="492">
        <v>2.2000000000000002</v>
      </c>
      <c r="F33" s="287" t="s">
        <v>155</v>
      </c>
      <c r="G33" s="33"/>
      <c r="H33" s="121"/>
      <c r="I33" s="492">
        <v>2.2000000000000002</v>
      </c>
      <c r="J33" s="287" t="s">
        <v>155</v>
      </c>
      <c r="K33" s="33"/>
      <c r="L33" s="121"/>
      <c r="M33" s="492">
        <v>2</v>
      </c>
      <c r="N33" s="287" t="s">
        <v>155</v>
      </c>
      <c r="O33" s="33"/>
      <c r="P33" s="121"/>
      <c r="Q33" s="503">
        <v>2.4</v>
      </c>
      <c r="R33" s="208"/>
      <c r="S33" s="100"/>
      <c r="T33" s="100"/>
      <c r="U33" s="202"/>
    </row>
    <row r="34" spans="1:31" s="41" customFormat="1" ht="22.9" customHeight="1" x14ac:dyDescent="0.25">
      <c r="A34" s="798"/>
      <c r="B34" s="287" t="s">
        <v>135</v>
      </c>
      <c r="C34" s="33"/>
      <c r="D34" s="121"/>
      <c r="E34" s="492">
        <v>1.5</v>
      </c>
      <c r="F34" s="287" t="s">
        <v>135</v>
      </c>
      <c r="G34" s="33"/>
      <c r="H34" s="121"/>
      <c r="I34" s="492">
        <v>1.6</v>
      </c>
      <c r="J34" s="287" t="s">
        <v>135</v>
      </c>
      <c r="K34" s="33"/>
      <c r="L34" s="121"/>
      <c r="M34" s="493">
        <v>1.5</v>
      </c>
      <c r="N34" s="287" t="s">
        <v>135</v>
      </c>
      <c r="O34" s="33"/>
      <c r="P34" s="121"/>
      <c r="Q34" s="504">
        <v>1.5</v>
      </c>
      <c r="R34" s="207"/>
      <c r="S34" s="92"/>
      <c r="T34" s="92"/>
      <c r="U34" s="201"/>
    </row>
    <row r="35" spans="1:31" s="41" customFormat="1" ht="22.9" customHeight="1" x14ac:dyDescent="0.25">
      <c r="A35" s="798"/>
      <c r="B35" s="211" t="s">
        <v>92</v>
      </c>
      <c r="C35" s="33"/>
      <c r="D35" s="33"/>
      <c r="E35" s="492">
        <v>0</v>
      </c>
      <c r="F35" s="211" t="s">
        <v>92</v>
      </c>
      <c r="G35" s="33"/>
      <c r="H35" s="33"/>
      <c r="I35" s="492">
        <v>0</v>
      </c>
      <c r="J35" s="211" t="s">
        <v>92</v>
      </c>
      <c r="K35" s="33"/>
      <c r="L35" s="33"/>
      <c r="M35" s="500">
        <v>1</v>
      </c>
      <c r="N35" s="211" t="s">
        <v>92</v>
      </c>
      <c r="O35" s="33"/>
      <c r="P35" s="33"/>
      <c r="Q35" s="505">
        <v>0</v>
      </c>
      <c r="R35" s="285"/>
      <c r="S35" s="89"/>
      <c r="T35" s="77"/>
      <c r="U35" s="177"/>
    </row>
    <row r="36" spans="1:31" s="41" customFormat="1" ht="22.9" customHeight="1" x14ac:dyDescent="0.25">
      <c r="A36" s="798"/>
      <c r="B36" s="288" t="s">
        <v>154</v>
      </c>
      <c r="C36" s="33"/>
      <c r="D36" s="121"/>
      <c r="E36" s="492">
        <v>0</v>
      </c>
      <c r="F36" s="288" t="s">
        <v>154</v>
      </c>
      <c r="G36" s="33"/>
      <c r="H36" s="121"/>
      <c r="I36" s="492">
        <v>0</v>
      </c>
      <c r="J36" s="288" t="s">
        <v>154</v>
      </c>
      <c r="K36" s="33"/>
      <c r="L36" s="121"/>
      <c r="M36" s="501">
        <v>1</v>
      </c>
      <c r="N36" s="288" t="s">
        <v>154</v>
      </c>
      <c r="O36" s="33"/>
      <c r="P36" s="121"/>
      <c r="Q36" s="506">
        <v>1</v>
      </c>
      <c r="R36" s="208"/>
      <c r="S36" s="100"/>
      <c r="T36" s="100"/>
      <c r="U36" s="202"/>
    </row>
    <row r="37" spans="1:31" s="41" customFormat="1" ht="22.9" customHeight="1" x14ac:dyDescent="0.25">
      <c r="A37" s="798"/>
      <c r="B37" s="287" t="s">
        <v>20</v>
      </c>
      <c r="C37" s="33"/>
      <c r="D37" s="121"/>
      <c r="E37" s="492">
        <v>3</v>
      </c>
      <c r="F37" s="287" t="s">
        <v>153</v>
      </c>
      <c r="G37" s="33"/>
      <c r="H37" s="121"/>
      <c r="I37" s="492">
        <v>2.5</v>
      </c>
      <c r="J37" s="287" t="s">
        <v>153</v>
      </c>
      <c r="K37" s="33"/>
      <c r="L37" s="121"/>
      <c r="M37" s="492">
        <v>2.5</v>
      </c>
      <c r="N37" s="287" t="s">
        <v>153</v>
      </c>
      <c r="O37" s="33"/>
      <c r="P37" s="121"/>
      <c r="Q37" s="503">
        <v>2.5</v>
      </c>
      <c r="R37" s="206"/>
      <c r="S37" s="91"/>
      <c r="T37" s="91"/>
      <c r="U37" s="200"/>
    </row>
    <row r="38" spans="1:31" s="41" customFormat="1" ht="22.9" customHeight="1" thickBot="1" x14ac:dyDescent="0.3">
      <c r="A38" s="798"/>
      <c r="B38" s="306" t="s">
        <v>63</v>
      </c>
      <c r="C38" s="68"/>
      <c r="D38" s="331"/>
      <c r="E38" s="489">
        <f>E32*70+E33*45+E34*25+E37*75+E36*60</f>
        <v>746.5</v>
      </c>
      <c r="F38" s="306" t="s">
        <v>156</v>
      </c>
      <c r="G38" s="68"/>
      <c r="H38" s="331"/>
      <c r="I38" s="489">
        <f>I32*70+I33*45+I34*25+I37*75+I36*60</f>
        <v>746.5</v>
      </c>
      <c r="J38" s="306" t="s">
        <v>156</v>
      </c>
      <c r="K38" s="68"/>
      <c r="L38" s="331"/>
      <c r="M38" s="489">
        <f>M32*70+M33*45+M34*25+M37*75+M36*60</f>
        <v>760</v>
      </c>
      <c r="N38" s="306" t="s">
        <v>156</v>
      </c>
      <c r="O38" s="68"/>
      <c r="P38" s="331"/>
      <c r="Q38" s="479">
        <f>Q32*70+Q33*45+Q34*25+Q37*75+Q36*60</f>
        <v>785</v>
      </c>
      <c r="R38" s="334"/>
      <c r="S38" s="332"/>
      <c r="T38" s="332"/>
      <c r="U38" s="333"/>
      <c r="V38" s="47"/>
      <c r="W38" s="47"/>
    </row>
    <row r="39" spans="1:31" s="23" customFormat="1" ht="19.899999999999999" customHeight="1" thickBot="1" x14ac:dyDescent="0.3">
      <c r="A39" s="799"/>
      <c r="B39" s="242" t="s">
        <v>50</v>
      </c>
      <c r="C39" s="348"/>
      <c r="D39" s="349"/>
      <c r="E39" s="350"/>
      <c r="F39" s="242" t="s">
        <v>50</v>
      </c>
      <c r="G39" s="348"/>
      <c r="H39" s="349"/>
      <c r="I39" s="350"/>
      <c r="J39" s="242" t="s">
        <v>50</v>
      </c>
      <c r="K39" s="348"/>
      <c r="L39" s="349"/>
      <c r="M39" s="350"/>
      <c r="N39" s="242" t="s">
        <v>50</v>
      </c>
      <c r="O39" s="348"/>
      <c r="P39" s="349"/>
      <c r="Q39" s="552"/>
      <c r="R39" s="351"/>
      <c r="S39" s="145"/>
      <c r="T39" s="145"/>
      <c r="U39" s="244"/>
      <c r="AD39" s="45"/>
      <c r="AE39" s="17"/>
    </row>
    <row r="40" spans="1:31" s="147" customFormat="1" ht="33" customHeight="1" x14ac:dyDescent="0.25">
      <c r="A40" s="126" t="s">
        <v>144</v>
      </c>
      <c r="C40" s="146"/>
      <c r="D40" s="146"/>
      <c r="E40" s="105" t="s">
        <v>437</v>
      </c>
      <c r="G40" s="146"/>
      <c r="H40" s="146"/>
      <c r="I40" s="105" t="s">
        <v>437</v>
      </c>
      <c r="K40" s="146"/>
      <c r="L40" s="146"/>
      <c r="M40" s="106" t="s">
        <v>30</v>
      </c>
      <c r="O40" s="146"/>
      <c r="P40" s="107" t="s">
        <v>444</v>
      </c>
      <c r="Q40" s="148"/>
      <c r="R40" s="144"/>
      <c r="S40" s="144"/>
      <c r="T40" s="144"/>
      <c r="U40" s="127"/>
      <c r="V40" s="149"/>
      <c r="W40" s="149"/>
      <c r="X40" s="149"/>
      <c r="Y40" s="149"/>
    </row>
    <row r="41" spans="1:31" x14ac:dyDescent="0.25">
      <c r="A41" s="6"/>
      <c r="B41" s="108" t="e">
        <f>#REF!*15+#REF!*12+#REF!*5+#REF!*15</f>
        <v>#REF!</v>
      </c>
      <c r="C41" s="108" t="e">
        <f>#REF!*2+#REF!*7+#REF!*8</f>
        <v>#REF!</v>
      </c>
      <c r="D41" s="109" t="e">
        <f>#REF!*8+#REF!*6+#REF!*5</f>
        <v>#REF!</v>
      </c>
      <c r="E41" s="108"/>
      <c r="F41" s="108" t="e">
        <f>#REF!*15+#REF!*12+#REF!*5+#REF!*15</f>
        <v>#REF!</v>
      </c>
      <c r="G41" s="108" t="e">
        <f>#REF!*2+#REF!*7+#REF!*8</f>
        <v>#REF!</v>
      </c>
      <c r="H41" s="109" t="e">
        <f>#REF!*8+#REF!*6+#REF!*5</f>
        <v>#REF!</v>
      </c>
      <c r="I41" s="108"/>
      <c r="J41" s="108" t="e">
        <f>#REF!*15+#REF!*12+#REF!*5+#REF!*15</f>
        <v>#REF!</v>
      </c>
      <c r="K41" s="108" t="e">
        <f>#REF!*2+#REF!*7+#REF!*8</f>
        <v>#REF!</v>
      </c>
      <c r="L41" s="109" t="e">
        <f>#REF!*8+#REF!*6+#REF!*5</f>
        <v>#REF!</v>
      </c>
      <c r="M41" s="108"/>
      <c r="N41" s="108" t="e">
        <f>#REF!*15+#REF!*12+#REF!*5+#REF!*15</f>
        <v>#REF!</v>
      </c>
      <c r="O41" s="108" t="e">
        <f>#REF!*2+#REF!*7+#REF!*8</f>
        <v>#REF!</v>
      </c>
      <c r="P41" s="109" t="e">
        <f>#REF!*8+#REF!*6+#REF!*5</f>
        <v>#REF!</v>
      </c>
      <c r="Q41" s="108"/>
      <c r="R41" s="99"/>
      <c r="S41" s="99"/>
      <c r="T41" s="99"/>
      <c r="U41" s="99"/>
      <c r="V41"/>
      <c r="W41"/>
      <c r="X41"/>
      <c r="Y41"/>
      <c r="Z41"/>
      <c r="AA41"/>
      <c r="AB41"/>
    </row>
    <row r="43" spans="1:3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31" x14ac:dyDescent="0.25">
      <c r="B44" s="6"/>
      <c r="C44" s="6"/>
      <c r="F44" s="6"/>
      <c r="G44" s="6"/>
      <c r="J44" s="6"/>
      <c r="K44" s="6"/>
      <c r="N44" s="6"/>
      <c r="O44" s="6"/>
    </row>
    <row r="45" spans="1:31" x14ac:dyDescent="0.25">
      <c r="B45" s="6"/>
      <c r="C45" s="6"/>
      <c r="F45" s="6"/>
      <c r="G45" s="6"/>
      <c r="J45" s="6"/>
      <c r="K45" s="6"/>
      <c r="N45" s="6"/>
      <c r="O45" s="6"/>
    </row>
    <row r="46" spans="1:31" x14ac:dyDescent="0.25">
      <c r="B46" s="6"/>
      <c r="C46" s="6"/>
      <c r="F46" s="6"/>
      <c r="G46" s="6"/>
      <c r="J46" s="6"/>
      <c r="K46" s="6"/>
      <c r="N46" s="6"/>
      <c r="O46" s="6"/>
    </row>
    <row r="47" spans="1:31" x14ac:dyDescent="0.25">
      <c r="B47" s="6"/>
      <c r="C47" s="6"/>
      <c r="F47" s="6"/>
      <c r="G47" s="6"/>
      <c r="J47" s="6"/>
      <c r="K47" s="6"/>
      <c r="N47" s="6"/>
      <c r="O47" s="6"/>
    </row>
  </sheetData>
  <mergeCells count="35">
    <mergeCell ref="J3:K3"/>
    <mergeCell ref="L3:M3"/>
    <mergeCell ref="N3:O3"/>
    <mergeCell ref="A1:U1"/>
    <mergeCell ref="A22:A24"/>
    <mergeCell ref="P3:Q3"/>
    <mergeCell ref="A16:A21"/>
    <mergeCell ref="H3:I3"/>
    <mergeCell ref="F5:F8"/>
    <mergeCell ref="F9:F15"/>
    <mergeCell ref="F16:F21"/>
    <mergeCell ref="F22:F24"/>
    <mergeCell ref="F3:G3"/>
    <mergeCell ref="K2:L2"/>
    <mergeCell ref="A5:A8"/>
    <mergeCell ref="A9:A15"/>
    <mergeCell ref="N25:N29"/>
    <mergeCell ref="A25:A29"/>
    <mergeCell ref="F25:F29"/>
    <mergeCell ref="N6:N12"/>
    <mergeCell ref="J25:J29"/>
    <mergeCell ref="N13:N18"/>
    <mergeCell ref="N19:N24"/>
    <mergeCell ref="J5:J8"/>
    <mergeCell ref="J9:J15"/>
    <mergeCell ref="J16:J21"/>
    <mergeCell ref="J22:J24"/>
    <mergeCell ref="A32:A39"/>
    <mergeCell ref="B3:C3"/>
    <mergeCell ref="D3:E3"/>
    <mergeCell ref="B5:B8"/>
    <mergeCell ref="B9:B15"/>
    <mergeCell ref="B16:B21"/>
    <mergeCell ref="B22:B24"/>
    <mergeCell ref="B25:B29"/>
  </mergeCells>
  <phoneticPr fontId="15" type="noConversion"/>
  <printOptions horizontalCentered="1" verticalCentered="1"/>
  <pageMargins left="0" right="0" top="0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showZeros="0" topLeftCell="K1" zoomScale="70" zoomScaleNormal="70" workbookViewId="0">
      <selection activeCell="AA40" sqref="AA40"/>
    </sheetView>
  </sheetViews>
  <sheetFormatPr defaultColWidth="8.875" defaultRowHeight="16.5" x14ac:dyDescent="0.25"/>
  <cols>
    <col min="1" max="2" width="8.875" style="25"/>
    <col min="3" max="5" width="8.875" style="7"/>
    <col min="6" max="7" width="8.875" style="25"/>
    <col min="8" max="10" width="8.875" style="7"/>
    <col min="11" max="11" width="11.125" style="25" customWidth="1"/>
    <col min="12" max="12" width="8.875" style="25"/>
    <col min="13" max="13" width="11.375" style="7" customWidth="1"/>
    <col min="14" max="15" width="8.875" style="7"/>
    <col min="16" max="16" width="10.75" style="25" customWidth="1"/>
    <col min="17" max="17" width="8.875" style="25"/>
    <col min="18" max="20" width="8.875" style="7"/>
    <col min="21" max="21" width="12.25" style="25" customWidth="1"/>
    <col min="22" max="22" width="8.875" style="25"/>
    <col min="23" max="25" width="8.875" style="7"/>
    <col min="26" max="26" width="11" style="25" customWidth="1"/>
    <col min="32" max="16384" width="8.875" style="6"/>
  </cols>
  <sheetData>
    <row r="1" spans="1:26" ht="27.75" x14ac:dyDescent="0.25">
      <c r="A1" s="599"/>
      <c r="B1" s="599"/>
      <c r="C1" s="599" t="s">
        <v>554</v>
      </c>
      <c r="D1" s="599"/>
      <c r="E1" s="599"/>
      <c r="F1" s="599"/>
      <c r="G1" s="599"/>
      <c r="H1" s="599"/>
      <c r="I1" s="599"/>
      <c r="J1" s="599" t="s">
        <v>555</v>
      </c>
      <c r="K1" s="599"/>
      <c r="L1" s="599"/>
      <c r="M1" s="599"/>
      <c r="N1" s="599"/>
      <c r="O1" s="599" t="s">
        <v>556</v>
      </c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</row>
    <row r="2" spans="1:26" ht="20.25" thickBot="1" x14ac:dyDescent="0.3">
      <c r="A2" s="600"/>
      <c r="B2" s="601" t="s">
        <v>557</v>
      </c>
      <c r="C2" s="602">
        <v>1080</v>
      </c>
      <c r="D2" s="603" t="s">
        <v>558</v>
      </c>
      <c r="E2" s="603"/>
      <c r="F2" s="604" t="s">
        <v>559</v>
      </c>
      <c r="G2" s="600"/>
      <c r="H2" s="600"/>
      <c r="I2" s="600"/>
      <c r="J2" s="603"/>
      <c r="K2" s="603"/>
      <c r="L2" s="600"/>
      <c r="M2" s="600"/>
      <c r="N2" s="600"/>
      <c r="O2" s="603"/>
      <c r="P2" s="603"/>
      <c r="Q2" s="600"/>
      <c r="R2" s="600"/>
      <c r="S2" s="600"/>
      <c r="T2" s="604" t="s">
        <v>560</v>
      </c>
      <c r="U2" s="600"/>
      <c r="V2" s="600"/>
      <c r="W2" s="600"/>
      <c r="X2" s="600"/>
      <c r="Y2" s="605" t="s">
        <v>561</v>
      </c>
      <c r="Z2" s="600"/>
    </row>
    <row r="3" spans="1:26" ht="19.5" x14ac:dyDescent="0.25">
      <c r="A3" s="26" t="s">
        <v>562</v>
      </c>
      <c r="B3" s="836">
        <v>44074</v>
      </c>
      <c r="C3" s="836"/>
      <c r="D3" s="837">
        <v>44074</v>
      </c>
      <c r="E3" s="837"/>
      <c r="F3" s="838"/>
      <c r="G3" s="830">
        <v>44075</v>
      </c>
      <c r="H3" s="831"/>
      <c r="I3" s="837">
        <v>44075</v>
      </c>
      <c r="J3" s="837"/>
      <c r="K3" s="839"/>
      <c r="L3" s="840">
        <v>44076</v>
      </c>
      <c r="M3" s="841"/>
      <c r="N3" s="837">
        <v>44076</v>
      </c>
      <c r="O3" s="837"/>
      <c r="P3" s="838"/>
      <c r="Q3" s="830">
        <v>44077</v>
      </c>
      <c r="R3" s="831"/>
      <c r="S3" s="754">
        <v>44077</v>
      </c>
      <c r="T3" s="754"/>
      <c r="U3" s="780"/>
      <c r="V3" s="755">
        <v>44078</v>
      </c>
      <c r="W3" s="831"/>
      <c r="X3" s="754">
        <v>44078</v>
      </c>
      <c r="Y3" s="754"/>
      <c r="Z3" s="780"/>
    </row>
    <row r="4" spans="1:26" ht="33" x14ac:dyDescent="0.25">
      <c r="A4" s="606" t="s">
        <v>563</v>
      </c>
      <c r="B4" s="607" t="s">
        <v>564</v>
      </c>
      <c r="C4" s="24" t="s">
        <v>565</v>
      </c>
      <c r="D4" s="31" t="s">
        <v>566</v>
      </c>
      <c r="E4" s="31" t="s">
        <v>567</v>
      </c>
      <c r="F4" s="608" t="s">
        <v>568</v>
      </c>
      <c r="G4" s="609" t="s">
        <v>564</v>
      </c>
      <c r="H4" s="24" t="s">
        <v>565</v>
      </c>
      <c r="I4" s="31" t="s">
        <v>566</v>
      </c>
      <c r="J4" s="31" t="s">
        <v>567</v>
      </c>
      <c r="K4" s="610" t="s">
        <v>568</v>
      </c>
      <c r="L4" s="609" t="s">
        <v>564</v>
      </c>
      <c r="M4" s="24" t="s">
        <v>565</v>
      </c>
      <c r="N4" s="31" t="s">
        <v>566</v>
      </c>
      <c r="O4" s="31" t="s">
        <v>567</v>
      </c>
      <c r="P4" s="608" t="s">
        <v>568</v>
      </c>
      <c r="Q4" s="609" t="s">
        <v>564</v>
      </c>
      <c r="R4" s="24" t="s">
        <v>565</v>
      </c>
      <c r="S4" s="611" t="s">
        <v>566</v>
      </c>
      <c r="T4" s="611" t="s">
        <v>567</v>
      </c>
      <c r="U4" s="608" t="s">
        <v>568</v>
      </c>
      <c r="V4" s="609" t="s">
        <v>564</v>
      </c>
      <c r="W4" s="24" t="s">
        <v>565</v>
      </c>
      <c r="X4" s="611" t="s">
        <v>566</v>
      </c>
      <c r="Y4" s="611" t="s">
        <v>567</v>
      </c>
      <c r="Z4" s="608" t="s">
        <v>568</v>
      </c>
    </row>
    <row r="5" spans="1:26" x14ac:dyDescent="0.25">
      <c r="A5" s="816" t="s">
        <v>97</v>
      </c>
      <c r="B5" s="825" t="s">
        <v>103</v>
      </c>
      <c r="C5" s="563" t="s">
        <v>569</v>
      </c>
      <c r="D5" s="563">
        <v>20</v>
      </c>
      <c r="E5" s="563">
        <v>22</v>
      </c>
      <c r="F5" s="563">
        <v>0</v>
      </c>
      <c r="G5" s="832" t="s">
        <v>100</v>
      </c>
      <c r="H5" s="563" t="s">
        <v>570</v>
      </c>
      <c r="I5" s="563">
        <v>20</v>
      </c>
      <c r="J5" s="563">
        <v>22</v>
      </c>
      <c r="K5" s="563">
        <v>0</v>
      </c>
      <c r="L5" s="832" t="s">
        <v>7</v>
      </c>
      <c r="M5" s="563" t="s">
        <v>571</v>
      </c>
      <c r="N5" s="563">
        <v>110</v>
      </c>
      <c r="O5" s="612">
        <v>121</v>
      </c>
      <c r="P5" s="563">
        <v>0</v>
      </c>
      <c r="Q5" s="832" t="s">
        <v>103</v>
      </c>
      <c r="R5" s="563" t="s">
        <v>569</v>
      </c>
      <c r="S5" s="563">
        <v>20</v>
      </c>
      <c r="T5" s="563">
        <v>22</v>
      </c>
      <c r="U5" s="563">
        <v>0</v>
      </c>
      <c r="V5" s="833" t="s">
        <v>100</v>
      </c>
      <c r="W5" s="563" t="s">
        <v>570</v>
      </c>
      <c r="X5" s="563">
        <v>20</v>
      </c>
      <c r="Y5" s="563">
        <v>22</v>
      </c>
      <c r="Z5" s="613">
        <v>0</v>
      </c>
    </row>
    <row r="6" spans="1:26" x14ac:dyDescent="0.25">
      <c r="A6" s="816"/>
      <c r="B6" s="826"/>
      <c r="C6" s="563" t="s">
        <v>571</v>
      </c>
      <c r="D6" s="563">
        <v>90</v>
      </c>
      <c r="E6" s="563">
        <v>99</v>
      </c>
      <c r="F6" s="563">
        <v>0</v>
      </c>
      <c r="G6" s="832"/>
      <c r="H6" s="563" t="s">
        <v>571</v>
      </c>
      <c r="I6" s="563">
        <v>90</v>
      </c>
      <c r="J6" s="563">
        <v>99</v>
      </c>
      <c r="K6" s="563">
        <v>0</v>
      </c>
      <c r="L6" s="832"/>
      <c r="M6" s="563" t="s">
        <v>572</v>
      </c>
      <c r="N6" s="563">
        <v>30</v>
      </c>
      <c r="O6" s="612">
        <v>33</v>
      </c>
      <c r="P6" s="563" t="s">
        <v>573</v>
      </c>
      <c r="Q6" s="832"/>
      <c r="R6" s="563" t="s">
        <v>571</v>
      </c>
      <c r="S6" s="563">
        <v>90</v>
      </c>
      <c r="T6" s="563">
        <v>99</v>
      </c>
      <c r="U6" s="563">
        <v>0</v>
      </c>
      <c r="V6" s="834"/>
      <c r="W6" s="563" t="s">
        <v>571</v>
      </c>
      <c r="X6" s="563">
        <v>90</v>
      </c>
      <c r="Y6" s="563">
        <v>99</v>
      </c>
      <c r="Z6" s="613">
        <v>0</v>
      </c>
    </row>
    <row r="7" spans="1:26" x14ac:dyDescent="0.25">
      <c r="A7" s="816"/>
      <c r="B7" s="826"/>
      <c r="C7" s="563">
        <v>0</v>
      </c>
      <c r="D7" s="563">
        <v>0</v>
      </c>
      <c r="E7" s="563">
        <v>0</v>
      </c>
      <c r="F7" s="563">
        <v>0</v>
      </c>
      <c r="G7" s="832"/>
      <c r="H7" s="563">
        <v>0</v>
      </c>
      <c r="I7" s="563">
        <v>0</v>
      </c>
      <c r="J7" s="563">
        <v>0</v>
      </c>
      <c r="K7" s="563">
        <v>0</v>
      </c>
      <c r="L7" s="832"/>
      <c r="M7" s="563" t="s">
        <v>574</v>
      </c>
      <c r="N7" s="563">
        <v>14</v>
      </c>
      <c r="O7" s="612">
        <v>15.4</v>
      </c>
      <c r="P7" s="563" t="s">
        <v>573</v>
      </c>
      <c r="Q7" s="832"/>
      <c r="R7" s="563">
        <v>0</v>
      </c>
      <c r="S7" s="563">
        <v>0</v>
      </c>
      <c r="T7" s="563">
        <v>0</v>
      </c>
      <c r="U7" s="563">
        <v>0</v>
      </c>
      <c r="V7" s="834"/>
      <c r="W7" s="563">
        <v>0</v>
      </c>
      <c r="X7" s="563">
        <v>0</v>
      </c>
      <c r="Y7" s="563">
        <v>0</v>
      </c>
      <c r="Z7" s="613">
        <v>0</v>
      </c>
    </row>
    <row r="8" spans="1:26" x14ac:dyDescent="0.25">
      <c r="A8" s="816"/>
      <c r="B8" s="827"/>
      <c r="C8" s="563">
        <v>0</v>
      </c>
      <c r="D8" s="563">
        <v>0</v>
      </c>
      <c r="E8" s="563">
        <v>0</v>
      </c>
      <c r="F8" s="563">
        <v>0</v>
      </c>
      <c r="G8" s="832"/>
      <c r="H8" s="563">
        <v>0</v>
      </c>
      <c r="I8" s="563">
        <v>0</v>
      </c>
      <c r="J8" s="563">
        <v>0</v>
      </c>
      <c r="K8" s="563">
        <v>0</v>
      </c>
      <c r="L8" s="832"/>
      <c r="M8" s="563" t="s">
        <v>575</v>
      </c>
      <c r="N8" s="563">
        <v>10</v>
      </c>
      <c r="O8" s="612">
        <v>11</v>
      </c>
      <c r="P8" s="563" t="s">
        <v>573</v>
      </c>
      <c r="Q8" s="832"/>
      <c r="R8" s="563">
        <v>0</v>
      </c>
      <c r="S8" s="563">
        <v>0</v>
      </c>
      <c r="T8" s="563">
        <v>0</v>
      </c>
      <c r="U8" s="563">
        <v>0</v>
      </c>
      <c r="V8" s="835"/>
      <c r="W8" s="563">
        <v>0</v>
      </c>
      <c r="X8" s="563">
        <v>0</v>
      </c>
      <c r="Y8" s="563">
        <v>0</v>
      </c>
      <c r="Z8" s="613">
        <v>0</v>
      </c>
    </row>
    <row r="9" spans="1:26" ht="16.149999999999999" customHeight="1" x14ac:dyDescent="0.25">
      <c r="A9" s="816" t="s">
        <v>3</v>
      </c>
      <c r="B9" s="825" t="s">
        <v>576</v>
      </c>
      <c r="C9" s="563" t="s">
        <v>577</v>
      </c>
      <c r="D9" s="563">
        <v>75</v>
      </c>
      <c r="E9" s="614">
        <v>82.5</v>
      </c>
      <c r="F9" s="563">
        <v>0</v>
      </c>
      <c r="G9" s="816" t="s">
        <v>102</v>
      </c>
      <c r="H9" s="563" t="s">
        <v>578</v>
      </c>
      <c r="I9" s="563">
        <v>56</v>
      </c>
      <c r="J9" s="614">
        <v>61.6</v>
      </c>
      <c r="K9" s="563" t="s">
        <v>579</v>
      </c>
      <c r="L9" s="816" t="s">
        <v>580</v>
      </c>
      <c r="M9" s="563" t="s">
        <v>581</v>
      </c>
      <c r="N9" s="563">
        <v>15</v>
      </c>
      <c r="O9" s="612">
        <v>16.5</v>
      </c>
      <c r="P9" s="563" t="s">
        <v>579</v>
      </c>
      <c r="Q9" s="816" t="s">
        <v>582</v>
      </c>
      <c r="R9" s="563" t="s">
        <v>583</v>
      </c>
      <c r="S9" s="563">
        <v>70</v>
      </c>
      <c r="T9" s="612">
        <v>77</v>
      </c>
      <c r="U9" s="563" t="s">
        <v>584</v>
      </c>
      <c r="V9" s="789" t="s">
        <v>585</v>
      </c>
      <c r="W9" s="563" t="s">
        <v>586</v>
      </c>
      <c r="X9" s="563">
        <v>35</v>
      </c>
      <c r="Y9" s="614">
        <v>38.5</v>
      </c>
      <c r="Z9" s="613" t="s">
        <v>587</v>
      </c>
    </row>
    <row r="10" spans="1:26" x14ac:dyDescent="0.25">
      <c r="A10" s="816"/>
      <c r="B10" s="826"/>
      <c r="C10" s="563" t="s">
        <v>588</v>
      </c>
      <c r="D10" s="563">
        <v>5</v>
      </c>
      <c r="E10" s="614">
        <v>5.5</v>
      </c>
      <c r="F10" s="563">
        <v>0</v>
      </c>
      <c r="G10" s="816"/>
      <c r="H10" s="563" t="s">
        <v>589</v>
      </c>
      <c r="I10" s="563">
        <v>35</v>
      </c>
      <c r="J10" s="614">
        <v>38.5</v>
      </c>
      <c r="K10" s="563" t="s">
        <v>573</v>
      </c>
      <c r="L10" s="816"/>
      <c r="M10" s="563" t="s">
        <v>588</v>
      </c>
      <c r="N10" s="563">
        <v>6</v>
      </c>
      <c r="O10" s="612">
        <v>6.6</v>
      </c>
      <c r="P10" s="563">
        <v>0</v>
      </c>
      <c r="Q10" s="816"/>
      <c r="R10" s="563" t="s">
        <v>588</v>
      </c>
      <c r="S10" s="563">
        <v>5</v>
      </c>
      <c r="T10" s="612">
        <v>5.5</v>
      </c>
      <c r="U10" s="563">
        <v>0</v>
      </c>
      <c r="V10" s="790"/>
      <c r="W10" s="563" t="s">
        <v>578</v>
      </c>
      <c r="X10" s="563">
        <v>30</v>
      </c>
      <c r="Y10" s="614">
        <v>33</v>
      </c>
      <c r="Z10" s="613" t="s">
        <v>587</v>
      </c>
    </row>
    <row r="11" spans="1:26" x14ac:dyDescent="0.25">
      <c r="A11" s="816"/>
      <c r="B11" s="826"/>
      <c r="C11" s="563">
        <v>0</v>
      </c>
      <c r="D11" s="563">
        <v>0</v>
      </c>
      <c r="E11" s="563">
        <v>0</v>
      </c>
      <c r="F11" s="563">
        <v>0</v>
      </c>
      <c r="G11" s="816"/>
      <c r="H11" s="563" t="s">
        <v>574</v>
      </c>
      <c r="I11" s="563">
        <v>3</v>
      </c>
      <c r="J11" s="614">
        <v>3.3</v>
      </c>
      <c r="K11" s="563" t="s">
        <v>573</v>
      </c>
      <c r="L11" s="816"/>
      <c r="M11" s="563" t="s">
        <v>590</v>
      </c>
      <c r="N11" s="563">
        <v>50</v>
      </c>
      <c r="O11" s="612">
        <v>55</v>
      </c>
      <c r="P11" s="563" t="s">
        <v>573</v>
      </c>
      <c r="Q11" s="816"/>
      <c r="R11" s="563" t="s">
        <v>591</v>
      </c>
      <c r="S11" s="563">
        <v>10</v>
      </c>
      <c r="T11" s="612">
        <v>11</v>
      </c>
      <c r="U11" s="563" t="s">
        <v>573</v>
      </c>
      <c r="V11" s="790"/>
      <c r="W11" s="563" t="s">
        <v>592</v>
      </c>
      <c r="X11" s="563">
        <v>60</v>
      </c>
      <c r="Y11" s="614">
        <v>66</v>
      </c>
      <c r="Z11" s="613" t="s">
        <v>573</v>
      </c>
    </row>
    <row r="12" spans="1:26" x14ac:dyDescent="0.25">
      <c r="A12" s="816"/>
      <c r="B12" s="826"/>
      <c r="C12" s="563">
        <v>0</v>
      </c>
      <c r="D12" s="563">
        <v>0</v>
      </c>
      <c r="E12" s="563">
        <v>0</v>
      </c>
      <c r="F12" s="563">
        <v>0</v>
      </c>
      <c r="G12" s="816"/>
      <c r="H12" s="563" t="s">
        <v>588</v>
      </c>
      <c r="I12" s="563">
        <v>5</v>
      </c>
      <c r="J12" s="614">
        <v>5.5</v>
      </c>
      <c r="K12" s="563">
        <v>0</v>
      </c>
      <c r="L12" s="816"/>
      <c r="M12" s="563">
        <v>0</v>
      </c>
      <c r="N12" s="563">
        <v>0</v>
      </c>
      <c r="O12" s="563">
        <v>0</v>
      </c>
      <c r="P12" s="563">
        <v>0</v>
      </c>
      <c r="Q12" s="816"/>
      <c r="R12" s="563" t="s">
        <v>572</v>
      </c>
      <c r="S12" s="563">
        <v>15</v>
      </c>
      <c r="T12" s="612">
        <v>16.5</v>
      </c>
      <c r="U12" s="563" t="s">
        <v>573</v>
      </c>
      <c r="V12" s="790"/>
      <c r="W12" s="563" t="s">
        <v>593</v>
      </c>
      <c r="X12" s="563">
        <v>1</v>
      </c>
      <c r="Y12" s="614">
        <v>1.1000000000000001</v>
      </c>
      <c r="Z12" s="613">
        <v>0</v>
      </c>
    </row>
    <row r="13" spans="1:26" x14ac:dyDescent="0.25">
      <c r="A13" s="816"/>
      <c r="B13" s="826"/>
      <c r="C13" s="563">
        <v>0</v>
      </c>
      <c r="D13" s="563">
        <v>0</v>
      </c>
      <c r="E13" s="563">
        <v>0</v>
      </c>
      <c r="F13" s="563">
        <v>0</v>
      </c>
      <c r="G13" s="816"/>
      <c r="H13" s="563">
        <v>0</v>
      </c>
      <c r="I13" s="563">
        <v>0</v>
      </c>
      <c r="J13" s="563">
        <v>0</v>
      </c>
      <c r="K13" s="563">
        <v>0</v>
      </c>
      <c r="L13" s="816"/>
      <c r="M13" s="563">
        <v>0</v>
      </c>
      <c r="N13" s="563">
        <v>0</v>
      </c>
      <c r="O13" s="563">
        <v>0</v>
      </c>
      <c r="P13" s="563">
        <v>0</v>
      </c>
      <c r="Q13" s="816"/>
      <c r="R13" s="563" t="s">
        <v>594</v>
      </c>
      <c r="S13" s="563">
        <v>10</v>
      </c>
      <c r="T13" s="612">
        <v>11</v>
      </c>
      <c r="U13" s="563">
        <v>0</v>
      </c>
      <c r="V13" s="790"/>
      <c r="W13" s="563" t="s">
        <v>588</v>
      </c>
      <c r="X13" s="563">
        <v>5</v>
      </c>
      <c r="Y13" s="614">
        <v>5.5</v>
      </c>
      <c r="Z13" s="613">
        <v>0</v>
      </c>
    </row>
    <row r="14" spans="1:26" x14ac:dyDescent="0.25">
      <c r="A14" s="816"/>
      <c r="B14" s="827"/>
      <c r="C14" s="563">
        <v>0</v>
      </c>
      <c r="D14" s="563">
        <v>0</v>
      </c>
      <c r="E14" s="563">
        <v>0</v>
      </c>
      <c r="F14" s="563">
        <v>0</v>
      </c>
      <c r="G14" s="816"/>
      <c r="H14" s="563">
        <v>0</v>
      </c>
      <c r="I14" s="563">
        <v>0</v>
      </c>
      <c r="J14" s="563">
        <v>0</v>
      </c>
      <c r="K14" s="563">
        <v>0</v>
      </c>
      <c r="L14" s="816"/>
      <c r="M14" s="563">
        <v>0</v>
      </c>
      <c r="N14" s="563">
        <v>0</v>
      </c>
      <c r="O14" s="563">
        <v>0</v>
      </c>
      <c r="P14" s="563">
        <v>0</v>
      </c>
      <c r="Q14" s="816"/>
      <c r="R14" s="563">
        <v>0</v>
      </c>
      <c r="S14" s="563">
        <v>0</v>
      </c>
      <c r="T14" s="612">
        <v>0</v>
      </c>
      <c r="U14" s="563">
        <v>0</v>
      </c>
      <c r="V14" s="790"/>
      <c r="W14" s="563" t="s">
        <v>574</v>
      </c>
      <c r="X14" s="563">
        <v>5</v>
      </c>
      <c r="Y14" s="614">
        <v>5.5</v>
      </c>
      <c r="Z14" s="613">
        <v>0</v>
      </c>
    </row>
    <row r="15" spans="1:26" x14ac:dyDescent="0.25">
      <c r="A15" s="816" t="s">
        <v>98</v>
      </c>
      <c r="B15" s="825" t="s">
        <v>595</v>
      </c>
      <c r="C15" s="563" t="s">
        <v>574</v>
      </c>
      <c r="D15" s="563">
        <v>40</v>
      </c>
      <c r="E15" s="563">
        <v>44</v>
      </c>
      <c r="F15" s="563" t="s">
        <v>573</v>
      </c>
      <c r="G15" s="816" t="s">
        <v>596</v>
      </c>
      <c r="H15" s="563" t="s">
        <v>597</v>
      </c>
      <c r="I15" s="563">
        <v>43</v>
      </c>
      <c r="J15" s="614">
        <v>47.3</v>
      </c>
      <c r="K15" s="563">
        <v>0</v>
      </c>
      <c r="L15" s="816" t="s">
        <v>598</v>
      </c>
      <c r="M15" s="563" t="s">
        <v>599</v>
      </c>
      <c r="N15" s="563">
        <v>65</v>
      </c>
      <c r="O15" s="614">
        <v>71.5</v>
      </c>
      <c r="P15" s="563">
        <v>0</v>
      </c>
      <c r="Q15" s="816" t="s">
        <v>104</v>
      </c>
      <c r="R15" s="563" t="s">
        <v>600</v>
      </c>
      <c r="S15" s="563">
        <v>40</v>
      </c>
      <c r="T15" s="612">
        <v>44</v>
      </c>
      <c r="U15" s="563" t="s">
        <v>573</v>
      </c>
      <c r="V15" s="789" t="s">
        <v>105</v>
      </c>
      <c r="W15" s="563" t="s">
        <v>601</v>
      </c>
      <c r="X15" s="563">
        <v>10</v>
      </c>
      <c r="Y15" s="563">
        <v>11</v>
      </c>
      <c r="Z15" s="613">
        <v>0</v>
      </c>
    </row>
    <row r="16" spans="1:26" x14ac:dyDescent="0.25">
      <c r="A16" s="816"/>
      <c r="B16" s="826"/>
      <c r="C16" s="563" t="s">
        <v>602</v>
      </c>
      <c r="D16" s="563">
        <v>50</v>
      </c>
      <c r="E16" s="563">
        <v>55</v>
      </c>
      <c r="F16" s="563" t="s">
        <v>603</v>
      </c>
      <c r="G16" s="816"/>
      <c r="H16" s="563" t="s">
        <v>588</v>
      </c>
      <c r="I16" s="563">
        <v>3</v>
      </c>
      <c r="J16" s="614">
        <v>3.3</v>
      </c>
      <c r="K16" s="563">
        <v>0</v>
      </c>
      <c r="L16" s="816"/>
      <c r="M16" s="563" t="s">
        <v>588</v>
      </c>
      <c r="N16" s="563">
        <v>3</v>
      </c>
      <c r="O16" s="614">
        <v>3.3</v>
      </c>
      <c r="P16" s="563">
        <v>0</v>
      </c>
      <c r="Q16" s="816"/>
      <c r="R16" s="563" t="s">
        <v>604</v>
      </c>
      <c r="S16" s="563">
        <v>1</v>
      </c>
      <c r="T16" s="612">
        <v>1.1000000000000001</v>
      </c>
      <c r="U16" s="563">
        <v>0</v>
      </c>
      <c r="V16" s="828"/>
      <c r="W16" s="563" t="s">
        <v>602</v>
      </c>
      <c r="X16" s="563">
        <v>50</v>
      </c>
      <c r="Y16" s="563">
        <v>55</v>
      </c>
      <c r="Z16" s="613" t="s">
        <v>603</v>
      </c>
    </row>
    <row r="17" spans="1:26" x14ac:dyDescent="0.25">
      <c r="A17" s="816"/>
      <c r="B17" s="826"/>
      <c r="C17" s="563" t="s">
        <v>588</v>
      </c>
      <c r="D17" s="563">
        <v>4</v>
      </c>
      <c r="E17" s="614">
        <v>4.4000000000000004</v>
      </c>
      <c r="F17" s="563">
        <v>0</v>
      </c>
      <c r="G17" s="816"/>
      <c r="H17" s="563" t="s">
        <v>605</v>
      </c>
      <c r="I17" s="563">
        <v>5</v>
      </c>
      <c r="J17" s="614">
        <v>5.5</v>
      </c>
      <c r="K17" s="563">
        <v>0</v>
      </c>
      <c r="L17" s="816"/>
      <c r="M17" s="563">
        <v>0</v>
      </c>
      <c r="N17" s="563">
        <v>0</v>
      </c>
      <c r="O17" s="614">
        <v>0</v>
      </c>
      <c r="P17" s="563">
        <v>0</v>
      </c>
      <c r="Q17" s="816"/>
      <c r="R17" s="563" t="s">
        <v>588</v>
      </c>
      <c r="S17" s="563">
        <v>3</v>
      </c>
      <c r="T17" s="612">
        <v>3.3</v>
      </c>
      <c r="U17" s="563">
        <v>0</v>
      </c>
      <c r="V17" s="828"/>
      <c r="W17" s="563" t="s">
        <v>606</v>
      </c>
      <c r="X17" s="563">
        <v>0.5</v>
      </c>
      <c r="Y17" s="612">
        <v>0.55000000000000004</v>
      </c>
      <c r="Z17" s="613">
        <v>0</v>
      </c>
    </row>
    <row r="18" spans="1:26" x14ac:dyDescent="0.25">
      <c r="A18" s="816"/>
      <c r="B18" s="826"/>
      <c r="C18" s="563">
        <v>0</v>
      </c>
      <c r="D18" s="563">
        <v>0</v>
      </c>
      <c r="E18" s="563">
        <v>0</v>
      </c>
      <c r="F18" s="563">
        <v>0</v>
      </c>
      <c r="G18" s="816"/>
      <c r="H18" s="563" t="s">
        <v>607</v>
      </c>
      <c r="I18" s="563">
        <v>5</v>
      </c>
      <c r="J18" s="614">
        <v>5.5</v>
      </c>
      <c r="K18" s="563">
        <v>0</v>
      </c>
      <c r="L18" s="816"/>
      <c r="M18" s="563">
        <v>0</v>
      </c>
      <c r="N18" s="563">
        <v>0</v>
      </c>
      <c r="O18" s="614">
        <v>0</v>
      </c>
      <c r="P18" s="563">
        <v>0</v>
      </c>
      <c r="Q18" s="816"/>
      <c r="R18" s="563" t="s">
        <v>608</v>
      </c>
      <c r="S18" s="563">
        <v>8</v>
      </c>
      <c r="T18" s="612">
        <v>8.8000000000000007</v>
      </c>
      <c r="U18" s="563">
        <v>0</v>
      </c>
      <c r="V18" s="828"/>
      <c r="W18" s="563">
        <v>0</v>
      </c>
      <c r="X18" s="563">
        <v>0</v>
      </c>
      <c r="Y18" s="563">
        <v>0</v>
      </c>
      <c r="Z18" s="613">
        <v>0</v>
      </c>
    </row>
    <row r="19" spans="1:26" x14ac:dyDescent="0.25">
      <c r="A19" s="816"/>
      <c r="B19" s="826"/>
      <c r="C19" s="563">
        <v>0</v>
      </c>
      <c r="D19" s="563">
        <v>0</v>
      </c>
      <c r="E19" s="563">
        <v>0</v>
      </c>
      <c r="F19" s="563">
        <v>0</v>
      </c>
      <c r="G19" s="816"/>
      <c r="H19" s="563">
        <v>0</v>
      </c>
      <c r="I19" s="563">
        <v>0</v>
      </c>
      <c r="J19" s="614">
        <v>0</v>
      </c>
      <c r="K19" s="563">
        <v>0</v>
      </c>
      <c r="L19" s="816"/>
      <c r="M19" s="563">
        <v>0</v>
      </c>
      <c r="N19" s="563">
        <v>0</v>
      </c>
      <c r="O19" s="614">
        <v>0</v>
      </c>
      <c r="P19" s="563">
        <v>0</v>
      </c>
      <c r="Q19" s="816"/>
      <c r="R19" s="563" t="s">
        <v>574</v>
      </c>
      <c r="S19" s="563">
        <v>10</v>
      </c>
      <c r="T19" s="612">
        <v>11</v>
      </c>
      <c r="U19" s="563" t="s">
        <v>573</v>
      </c>
      <c r="V19" s="828"/>
      <c r="W19" s="563">
        <v>0</v>
      </c>
      <c r="X19" s="563">
        <v>0</v>
      </c>
      <c r="Y19" s="563">
        <v>0</v>
      </c>
      <c r="Z19" s="613">
        <v>0</v>
      </c>
    </row>
    <row r="20" spans="1:26" x14ac:dyDescent="0.25">
      <c r="A20" s="816"/>
      <c r="B20" s="827"/>
      <c r="C20" s="563">
        <v>0</v>
      </c>
      <c r="D20" s="563">
        <v>0</v>
      </c>
      <c r="E20" s="563">
        <v>0</v>
      </c>
      <c r="F20" s="563">
        <v>0</v>
      </c>
      <c r="G20" s="816"/>
      <c r="H20" s="563">
        <v>0</v>
      </c>
      <c r="I20" s="563">
        <v>0</v>
      </c>
      <c r="J20" s="614">
        <v>0</v>
      </c>
      <c r="K20" s="563">
        <v>0</v>
      </c>
      <c r="L20" s="816"/>
      <c r="M20" s="563">
        <v>0</v>
      </c>
      <c r="N20" s="563">
        <v>0</v>
      </c>
      <c r="O20" s="614">
        <v>0</v>
      </c>
      <c r="P20" s="563">
        <v>0</v>
      </c>
      <c r="Q20" s="816"/>
      <c r="R20" s="563" t="s">
        <v>581</v>
      </c>
      <c r="S20" s="563">
        <v>15</v>
      </c>
      <c r="T20" s="612">
        <v>16.5</v>
      </c>
      <c r="U20" s="563">
        <v>0</v>
      </c>
      <c r="V20" s="829"/>
      <c r="W20" s="563">
        <v>0</v>
      </c>
      <c r="X20" s="563">
        <v>0</v>
      </c>
      <c r="Y20" s="563">
        <v>0</v>
      </c>
      <c r="Z20" s="613">
        <v>0</v>
      </c>
    </row>
    <row r="21" spans="1:26" ht="24.6" customHeight="1" x14ac:dyDescent="0.25">
      <c r="A21" s="816" t="s">
        <v>609</v>
      </c>
      <c r="B21" s="818" t="s">
        <v>610</v>
      </c>
      <c r="C21" s="563" t="s">
        <v>611</v>
      </c>
      <c r="D21" s="563">
        <v>60</v>
      </c>
      <c r="E21" s="563">
        <v>66</v>
      </c>
      <c r="F21" s="563" t="s">
        <v>573</v>
      </c>
      <c r="G21" s="789" t="s">
        <v>612</v>
      </c>
      <c r="H21" s="563" t="s">
        <v>590</v>
      </c>
      <c r="I21" s="563">
        <v>80</v>
      </c>
      <c r="J21" s="614">
        <v>88</v>
      </c>
      <c r="K21" s="563" t="s">
        <v>573</v>
      </c>
      <c r="L21" s="789" t="s">
        <v>613</v>
      </c>
      <c r="M21" s="563" t="s">
        <v>614</v>
      </c>
      <c r="N21" s="563">
        <v>73</v>
      </c>
      <c r="O21" s="614">
        <v>80.3</v>
      </c>
      <c r="P21" s="563" t="s">
        <v>615</v>
      </c>
      <c r="Q21" s="822" t="s">
        <v>616</v>
      </c>
      <c r="R21" s="563" t="s">
        <v>617</v>
      </c>
      <c r="S21" s="563">
        <v>60</v>
      </c>
      <c r="T21" s="612">
        <v>66</v>
      </c>
      <c r="U21" s="563" t="s">
        <v>573</v>
      </c>
      <c r="V21" s="789" t="s">
        <v>618</v>
      </c>
      <c r="W21" s="563" t="s">
        <v>619</v>
      </c>
      <c r="X21" s="563">
        <v>10</v>
      </c>
      <c r="Y21" s="563">
        <v>11</v>
      </c>
      <c r="Z21" s="613" t="s">
        <v>573</v>
      </c>
    </row>
    <row r="22" spans="1:26" ht="24.6" customHeight="1" x14ac:dyDescent="0.25">
      <c r="A22" s="816"/>
      <c r="B22" s="819"/>
      <c r="C22" s="563" t="s">
        <v>593</v>
      </c>
      <c r="D22" s="563">
        <v>3</v>
      </c>
      <c r="E22" s="614">
        <v>3.3</v>
      </c>
      <c r="F22" s="563">
        <v>0</v>
      </c>
      <c r="G22" s="790"/>
      <c r="H22" s="563" t="s">
        <v>588</v>
      </c>
      <c r="I22" s="563">
        <v>5</v>
      </c>
      <c r="J22" s="614">
        <v>5.5</v>
      </c>
      <c r="K22" s="563">
        <v>0</v>
      </c>
      <c r="L22" s="790"/>
      <c r="M22" s="563" t="s">
        <v>588</v>
      </c>
      <c r="N22" s="563">
        <v>3</v>
      </c>
      <c r="O22" s="614">
        <v>3.3</v>
      </c>
      <c r="P22" s="563">
        <v>0</v>
      </c>
      <c r="Q22" s="823"/>
      <c r="R22" s="563" t="s">
        <v>593</v>
      </c>
      <c r="S22" s="563">
        <v>1</v>
      </c>
      <c r="T22" s="612">
        <v>1.1000000000000001</v>
      </c>
      <c r="U22" s="563">
        <v>0</v>
      </c>
      <c r="V22" s="790"/>
      <c r="W22" s="563" t="s">
        <v>588</v>
      </c>
      <c r="X22" s="563">
        <v>3</v>
      </c>
      <c r="Y22" s="614">
        <v>3.3</v>
      </c>
      <c r="Z22" s="613">
        <v>0</v>
      </c>
    </row>
    <row r="23" spans="1:26" ht="24.6" customHeight="1" thickBot="1" x14ac:dyDescent="0.3">
      <c r="A23" s="817"/>
      <c r="B23" s="820"/>
      <c r="C23" s="615" t="s">
        <v>588</v>
      </c>
      <c r="D23" s="615">
        <v>3</v>
      </c>
      <c r="E23" s="616">
        <v>3.3</v>
      </c>
      <c r="F23" s="615">
        <v>0</v>
      </c>
      <c r="G23" s="821"/>
      <c r="H23" s="615" t="s">
        <v>620</v>
      </c>
      <c r="I23" s="615">
        <v>5</v>
      </c>
      <c r="J23" s="616">
        <v>5.5</v>
      </c>
      <c r="K23" s="615">
        <v>0</v>
      </c>
      <c r="L23" s="821"/>
      <c r="M23" s="615" t="s">
        <v>593</v>
      </c>
      <c r="N23" s="615">
        <v>1</v>
      </c>
      <c r="O23" s="616">
        <v>1.1000000000000001</v>
      </c>
      <c r="P23" s="615">
        <v>0</v>
      </c>
      <c r="Q23" s="824"/>
      <c r="R23" s="615" t="s">
        <v>588</v>
      </c>
      <c r="S23" s="615">
        <v>3</v>
      </c>
      <c r="T23" s="617">
        <v>3.3</v>
      </c>
      <c r="U23" s="615">
        <v>0</v>
      </c>
      <c r="V23" s="821"/>
      <c r="W23" s="615" t="s">
        <v>621</v>
      </c>
      <c r="X23" s="615">
        <v>50</v>
      </c>
      <c r="Y23" s="616">
        <v>55</v>
      </c>
      <c r="Z23" s="618">
        <v>0</v>
      </c>
    </row>
    <row r="24" spans="1:26" ht="16.149999999999999" customHeight="1" x14ac:dyDescent="0.25">
      <c r="A24" s="810" t="s">
        <v>622</v>
      </c>
      <c r="B24" s="619"/>
      <c r="C24" s="620"/>
      <c r="D24" s="620"/>
      <c r="E24" s="621"/>
      <c r="F24" s="620"/>
      <c r="G24" s="622"/>
      <c r="H24" s="623"/>
      <c r="I24" s="623"/>
      <c r="J24" s="624"/>
      <c r="K24" s="623"/>
      <c r="L24" s="622"/>
      <c r="M24" s="623"/>
      <c r="N24" s="623"/>
      <c r="O24" s="624"/>
      <c r="P24" s="623"/>
      <c r="Q24" s="622"/>
      <c r="R24" s="623"/>
      <c r="S24" s="623"/>
      <c r="T24" s="624"/>
      <c r="U24" s="623"/>
      <c r="V24" s="622"/>
      <c r="W24" s="623"/>
      <c r="X24" s="623"/>
      <c r="Y24" s="624"/>
      <c r="Z24" s="625"/>
    </row>
    <row r="25" spans="1:26" x14ac:dyDescent="0.25">
      <c r="A25" s="811"/>
      <c r="B25" s="626"/>
      <c r="C25" s="627"/>
      <c r="D25" s="627"/>
      <c r="E25" s="628"/>
      <c r="F25" s="627"/>
      <c r="G25" s="629"/>
      <c r="H25" s="630"/>
      <c r="I25" s="630"/>
      <c r="J25" s="631"/>
      <c r="K25" s="630"/>
      <c r="L25" s="629"/>
      <c r="M25" s="630"/>
      <c r="N25" s="630"/>
      <c r="O25" s="631"/>
      <c r="P25" s="630"/>
      <c r="Q25" s="629"/>
      <c r="R25" s="630"/>
      <c r="S25" s="630"/>
      <c r="T25" s="631"/>
      <c r="U25" s="630"/>
      <c r="V25" s="629"/>
      <c r="W25" s="630"/>
      <c r="X25" s="630"/>
      <c r="Y25" s="631"/>
      <c r="Z25" s="632"/>
    </row>
    <row r="26" spans="1:26" x14ac:dyDescent="0.25">
      <c r="A26" s="811"/>
      <c r="B26" s="633"/>
      <c r="C26" s="634"/>
      <c r="D26" s="634"/>
      <c r="E26" s="635"/>
      <c r="F26" s="634"/>
      <c r="G26" s="636"/>
      <c r="H26" s="637"/>
      <c r="I26" s="637"/>
      <c r="J26" s="638"/>
      <c r="K26" s="637"/>
      <c r="L26" s="636"/>
      <c r="M26" s="637"/>
      <c r="N26" s="637"/>
      <c r="O26" s="638"/>
      <c r="P26" s="637"/>
      <c r="Q26" s="636"/>
      <c r="R26" s="637"/>
      <c r="S26" s="637"/>
      <c r="T26" s="638"/>
      <c r="U26" s="637"/>
      <c r="V26" s="636"/>
      <c r="W26" s="637"/>
      <c r="X26" s="637"/>
      <c r="Y26" s="638"/>
      <c r="Z26" s="639"/>
    </row>
    <row r="27" spans="1:26" x14ac:dyDescent="0.25">
      <c r="A27" s="811"/>
      <c r="B27" s="640"/>
      <c r="C27" s="641"/>
      <c r="D27" s="641"/>
      <c r="E27" s="642"/>
      <c r="F27" s="641"/>
      <c r="G27" s="643"/>
      <c r="H27" s="644"/>
      <c r="I27" s="644"/>
      <c r="J27" s="645"/>
      <c r="K27" s="644"/>
      <c r="L27" s="643"/>
      <c r="M27" s="644"/>
      <c r="N27" s="644"/>
      <c r="O27" s="645"/>
      <c r="P27" s="644"/>
      <c r="Q27" s="643"/>
      <c r="R27" s="644"/>
      <c r="S27" s="644"/>
      <c r="T27" s="645"/>
      <c r="U27" s="644"/>
      <c r="V27" s="643"/>
      <c r="W27" s="644"/>
      <c r="X27" s="644"/>
      <c r="Y27" s="645"/>
      <c r="Z27" s="646"/>
    </row>
    <row r="28" spans="1:26" x14ac:dyDescent="0.25">
      <c r="A28" s="811"/>
      <c r="B28" s="626"/>
      <c r="C28" s="627"/>
      <c r="D28" s="627"/>
      <c r="E28" s="628"/>
      <c r="F28" s="627"/>
      <c r="G28" s="629"/>
      <c r="H28" s="630"/>
      <c r="I28" s="630"/>
      <c r="J28" s="631"/>
      <c r="K28" s="630"/>
      <c r="L28" s="629"/>
      <c r="M28" s="630"/>
      <c r="N28" s="630"/>
      <c r="O28" s="631"/>
      <c r="P28" s="630"/>
      <c r="Q28" s="629"/>
      <c r="R28" s="630"/>
      <c r="S28" s="630"/>
      <c r="T28" s="631"/>
      <c r="U28" s="630"/>
      <c r="V28" s="629"/>
      <c r="W28" s="630"/>
      <c r="X28" s="630"/>
      <c r="Y28" s="631"/>
      <c r="Z28" s="632"/>
    </row>
    <row r="29" spans="1:26" x14ac:dyDescent="0.25">
      <c r="A29" s="811"/>
      <c r="B29" s="633"/>
      <c r="C29" s="634"/>
      <c r="D29" s="634"/>
      <c r="E29" s="635"/>
      <c r="F29" s="634"/>
      <c r="G29" s="636"/>
      <c r="H29" s="637"/>
      <c r="I29" s="637"/>
      <c r="J29" s="638"/>
      <c r="K29" s="637"/>
      <c r="L29" s="636"/>
      <c r="M29" s="637"/>
      <c r="N29" s="637"/>
      <c r="O29" s="638"/>
      <c r="P29" s="637"/>
      <c r="Q29" s="636"/>
      <c r="R29" s="637"/>
      <c r="S29" s="637"/>
      <c r="T29" s="638"/>
      <c r="U29" s="637"/>
      <c r="V29" s="636"/>
      <c r="W29" s="637"/>
      <c r="X29" s="637"/>
      <c r="Y29" s="638"/>
      <c r="Z29" s="639"/>
    </row>
    <row r="30" spans="1:26" x14ac:dyDescent="0.25">
      <c r="A30" s="811"/>
      <c r="B30" s="640"/>
      <c r="C30" s="641"/>
      <c r="D30" s="641"/>
      <c r="E30" s="642"/>
      <c r="F30" s="641"/>
      <c r="G30" s="643"/>
      <c r="H30" s="644"/>
      <c r="I30" s="644"/>
      <c r="J30" s="645"/>
      <c r="K30" s="644"/>
      <c r="L30" s="643"/>
      <c r="M30" s="644"/>
      <c r="N30" s="644"/>
      <c r="O30" s="645"/>
      <c r="P30" s="644"/>
      <c r="Q30" s="643"/>
      <c r="R30" s="644"/>
      <c r="S30" s="644"/>
      <c r="T30" s="645"/>
      <c r="U30" s="644"/>
      <c r="V30" s="643"/>
      <c r="W30" s="644"/>
      <c r="X30" s="644"/>
      <c r="Y30" s="645"/>
      <c r="Z30" s="646"/>
    </row>
    <row r="31" spans="1:26" x14ac:dyDescent="0.25">
      <c r="A31" s="811"/>
      <c r="B31" s="626"/>
      <c r="C31" s="627"/>
      <c r="D31" s="627"/>
      <c r="E31" s="628"/>
      <c r="F31" s="627"/>
      <c r="G31" s="629"/>
      <c r="H31" s="630"/>
      <c r="I31" s="630"/>
      <c r="J31" s="631"/>
      <c r="K31" s="630"/>
      <c r="L31" s="629"/>
      <c r="M31" s="630"/>
      <c r="N31" s="630"/>
      <c r="O31" s="631"/>
      <c r="P31" s="630"/>
      <c r="Q31" s="629"/>
      <c r="R31" s="630"/>
      <c r="S31" s="630"/>
      <c r="T31" s="631"/>
      <c r="U31" s="630"/>
      <c r="V31" s="629"/>
      <c r="W31" s="630"/>
      <c r="X31" s="630"/>
      <c r="Y31" s="631"/>
      <c r="Z31" s="632"/>
    </row>
    <row r="32" spans="1:26" x14ac:dyDescent="0.25">
      <c r="A32" s="811"/>
      <c r="B32" s="633"/>
      <c r="C32" s="634"/>
      <c r="D32" s="634"/>
      <c r="E32" s="635"/>
      <c r="F32" s="634"/>
      <c r="G32" s="636"/>
      <c r="H32" s="637"/>
      <c r="I32" s="637"/>
      <c r="J32" s="638"/>
      <c r="K32" s="637"/>
      <c r="L32" s="636"/>
      <c r="M32" s="637"/>
      <c r="N32" s="637"/>
      <c r="O32" s="638"/>
      <c r="P32" s="637"/>
      <c r="Q32" s="636"/>
      <c r="R32" s="637"/>
      <c r="S32" s="637"/>
      <c r="T32" s="638"/>
      <c r="U32" s="637"/>
      <c r="V32" s="636"/>
      <c r="W32" s="637"/>
      <c r="X32" s="637"/>
      <c r="Y32" s="638"/>
      <c r="Z32" s="639"/>
    </row>
    <row r="33" spans="1:26" x14ac:dyDescent="0.25">
      <c r="A33" s="811"/>
      <c r="B33" s="640"/>
      <c r="C33" s="641"/>
      <c r="D33" s="641"/>
      <c r="E33" s="642"/>
      <c r="F33" s="641"/>
      <c r="G33" s="643"/>
      <c r="H33" s="644"/>
      <c r="I33" s="644"/>
      <c r="J33" s="645"/>
      <c r="K33" s="644"/>
      <c r="L33" s="643"/>
      <c r="M33" s="644"/>
      <c r="N33" s="644"/>
      <c r="O33" s="645"/>
      <c r="P33" s="644"/>
      <c r="Q33" s="643"/>
      <c r="R33" s="644"/>
      <c r="S33" s="644"/>
      <c r="T33" s="645"/>
      <c r="U33" s="644"/>
      <c r="V33" s="643"/>
      <c r="W33" s="644"/>
      <c r="X33" s="644"/>
      <c r="Y33" s="645"/>
      <c r="Z33" s="646"/>
    </row>
    <row r="34" spans="1:26" x14ac:dyDescent="0.25">
      <c r="A34" s="811"/>
      <c r="B34" s="626"/>
      <c r="C34" s="627"/>
      <c r="D34" s="627"/>
      <c r="E34" s="628"/>
      <c r="F34" s="627"/>
      <c r="G34" s="629"/>
      <c r="H34" s="630"/>
      <c r="I34" s="630"/>
      <c r="J34" s="631"/>
      <c r="K34" s="630"/>
      <c r="L34" s="629"/>
      <c r="M34" s="630"/>
      <c r="N34" s="630"/>
      <c r="O34" s="631"/>
      <c r="P34" s="630"/>
      <c r="Q34" s="629"/>
      <c r="R34" s="630"/>
      <c r="S34" s="630"/>
      <c r="T34" s="631"/>
      <c r="U34" s="630"/>
      <c r="V34" s="629"/>
      <c r="W34" s="630"/>
      <c r="X34" s="630"/>
      <c r="Y34" s="631"/>
      <c r="Z34" s="632"/>
    </row>
    <row r="35" spans="1:26" ht="17.25" thickBot="1" x14ac:dyDescent="0.3">
      <c r="A35" s="812"/>
      <c r="B35" s="647"/>
      <c r="C35" s="648"/>
      <c r="D35" s="648"/>
      <c r="E35" s="649"/>
      <c r="F35" s="648"/>
      <c r="G35" s="650"/>
      <c r="H35" s="651"/>
      <c r="I35" s="651"/>
      <c r="J35" s="652"/>
      <c r="K35" s="651"/>
      <c r="L35" s="650"/>
      <c r="M35" s="651"/>
      <c r="N35" s="651"/>
      <c r="O35" s="652"/>
      <c r="P35" s="651"/>
      <c r="Q35" s="650"/>
      <c r="R35" s="651"/>
      <c r="S35" s="651"/>
      <c r="T35" s="652"/>
      <c r="U35" s="651"/>
      <c r="V35" s="650"/>
      <c r="W35" s="651"/>
      <c r="X35" s="651"/>
      <c r="Y35" s="652"/>
      <c r="Z35" s="653"/>
    </row>
    <row r="36" spans="1:26" ht="16.149999999999999" customHeight="1" x14ac:dyDescent="0.25">
      <c r="A36" s="813" t="s">
        <v>623</v>
      </c>
      <c r="B36" s="801" t="s">
        <v>624</v>
      </c>
      <c r="C36" s="801"/>
      <c r="D36" s="654"/>
      <c r="E36" s="802" t="s">
        <v>625</v>
      </c>
      <c r="F36" s="655"/>
      <c r="G36" s="800" t="s">
        <v>624</v>
      </c>
      <c r="H36" s="801"/>
      <c r="I36" s="654"/>
      <c r="J36" s="802" t="s">
        <v>625</v>
      </c>
      <c r="K36" s="655"/>
      <c r="L36" s="800" t="s">
        <v>624</v>
      </c>
      <c r="M36" s="801"/>
      <c r="N36" s="654"/>
      <c r="O36" s="802" t="s">
        <v>625</v>
      </c>
      <c r="P36" s="656"/>
      <c r="Q36" s="804" t="s">
        <v>624</v>
      </c>
      <c r="R36" s="804"/>
      <c r="S36" s="657"/>
      <c r="T36" s="805" t="s">
        <v>625</v>
      </c>
      <c r="U36" s="655"/>
      <c r="V36" s="800" t="s">
        <v>624</v>
      </c>
      <c r="W36" s="801"/>
      <c r="X36" s="654"/>
      <c r="Y36" s="802" t="s">
        <v>625</v>
      </c>
      <c r="Z36" s="658"/>
    </row>
    <row r="37" spans="1:26" ht="17.25" thickBot="1" x14ac:dyDescent="0.3">
      <c r="A37" s="814"/>
      <c r="B37" s="815" t="s">
        <v>626</v>
      </c>
      <c r="C37" s="808"/>
      <c r="D37" s="659"/>
      <c r="E37" s="803"/>
      <c r="F37" s="660"/>
      <c r="G37" s="807" t="s">
        <v>627</v>
      </c>
      <c r="H37" s="808"/>
      <c r="I37" s="659"/>
      <c r="J37" s="803"/>
      <c r="K37" s="660"/>
      <c r="L37" s="807" t="s">
        <v>627</v>
      </c>
      <c r="M37" s="808"/>
      <c r="N37" s="659"/>
      <c r="O37" s="803"/>
      <c r="P37" s="661"/>
      <c r="Q37" s="809" t="s">
        <v>627</v>
      </c>
      <c r="R37" s="809"/>
      <c r="S37" s="662"/>
      <c r="T37" s="806"/>
      <c r="U37" s="660"/>
      <c r="V37" s="807" t="s">
        <v>627</v>
      </c>
      <c r="W37" s="808"/>
      <c r="X37" s="659"/>
      <c r="Y37" s="803"/>
      <c r="Z37" s="660"/>
    </row>
    <row r="38" spans="1:26" x14ac:dyDescent="0.25">
      <c r="A38" s="663" t="s">
        <v>628</v>
      </c>
      <c r="B38" s="663"/>
      <c r="C38" s="663"/>
      <c r="D38" s="664" t="s">
        <v>629</v>
      </c>
      <c r="E38" s="664"/>
      <c r="F38" s="664"/>
      <c r="G38" s="664"/>
      <c r="H38" s="664"/>
      <c r="I38" s="664"/>
      <c r="J38" s="664"/>
      <c r="K38" s="664"/>
      <c r="L38" s="664"/>
      <c r="M38" s="664"/>
      <c r="N38" s="664"/>
      <c r="O38" s="664"/>
      <c r="P38" s="664"/>
      <c r="Q38" s="664"/>
      <c r="R38" s="664"/>
      <c r="S38" s="664"/>
      <c r="T38" s="664"/>
      <c r="U38" s="664"/>
      <c r="V38" s="664"/>
      <c r="W38" s="664"/>
      <c r="X38" s="664"/>
      <c r="Y38" s="664"/>
      <c r="Z38" s="664"/>
    </row>
    <row r="39" spans="1:26" x14ac:dyDescent="0.25">
      <c r="A39" s="664" t="s">
        <v>630</v>
      </c>
      <c r="B39" s="664"/>
      <c r="C39" s="664"/>
      <c r="D39" s="664"/>
      <c r="E39" s="664"/>
      <c r="F39" s="664"/>
      <c r="G39" s="664"/>
      <c r="H39" s="664"/>
      <c r="I39" s="664"/>
      <c r="J39" s="664"/>
      <c r="K39" s="664"/>
      <c r="L39" s="664"/>
      <c r="M39" s="664"/>
      <c r="N39" s="664"/>
      <c r="O39" s="664"/>
      <c r="P39" s="664"/>
      <c r="Q39" s="664"/>
      <c r="R39" s="664"/>
      <c r="S39" s="664"/>
      <c r="T39" s="664"/>
      <c r="U39" s="664"/>
      <c r="V39" s="664"/>
      <c r="W39" s="664"/>
      <c r="X39" s="664"/>
      <c r="Y39" s="664"/>
      <c r="Z39" s="664"/>
    </row>
    <row r="40" spans="1:26" x14ac:dyDescent="0.25">
      <c r="A40" s="664" t="s">
        <v>631</v>
      </c>
      <c r="B40" s="664"/>
      <c r="C40" s="664"/>
      <c r="D40" s="664"/>
      <c r="E40" s="664"/>
      <c r="F40" s="664"/>
      <c r="G40" s="664"/>
      <c r="H40" s="664"/>
      <c r="I40" s="664"/>
      <c r="J40" s="664"/>
      <c r="K40" s="664"/>
      <c r="L40" s="664"/>
      <c r="M40" s="664"/>
      <c r="N40" s="664"/>
      <c r="O40" s="664"/>
      <c r="P40" s="664"/>
      <c r="Q40" s="664"/>
      <c r="R40" s="664"/>
      <c r="S40" s="664"/>
      <c r="T40" s="664"/>
      <c r="U40" s="664"/>
      <c r="V40" s="664"/>
      <c r="W40" s="664"/>
      <c r="X40" s="664"/>
      <c r="Y40" s="664"/>
      <c r="Z40" s="664"/>
    </row>
    <row r="41" spans="1:26" x14ac:dyDescent="0.25">
      <c r="A41" s="664" t="s">
        <v>632</v>
      </c>
      <c r="B41" s="664"/>
      <c r="C41" s="664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4"/>
      <c r="P41" s="664"/>
      <c r="Q41" s="664"/>
      <c r="R41" s="664"/>
      <c r="S41" s="664"/>
      <c r="T41" s="664"/>
      <c r="U41" s="664"/>
      <c r="V41" s="664"/>
      <c r="W41" s="664"/>
      <c r="X41" s="664"/>
      <c r="Y41" s="664"/>
      <c r="Z41" s="664"/>
    </row>
    <row r="42" spans="1:26" x14ac:dyDescent="0.25">
      <c r="A42" s="664" t="s">
        <v>633</v>
      </c>
      <c r="B42" s="664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4"/>
      <c r="O42" s="664"/>
      <c r="P42" s="664"/>
      <c r="Q42" s="664"/>
      <c r="R42" s="664"/>
      <c r="S42" s="664"/>
      <c r="T42" s="664"/>
      <c r="U42" s="664"/>
      <c r="V42" s="664"/>
      <c r="W42" s="664"/>
      <c r="X42" s="664"/>
      <c r="Y42" s="664"/>
      <c r="Z42" s="665"/>
    </row>
    <row r="43" spans="1:26" x14ac:dyDescent="0.25">
      <c r="A43" s="664" t="s">
        <v>634</v>
      </c>
      <c r="B43" s="664"/>
      <c r="C43" s="664"/>
      <c r="D43" s="664"/>
      <c r="E43" s="664"/>
      <c r="F43" s="664"/>
      <c r="G43" s="664"/>
      <c r="H43" s="664"/>
      <c r="I43" s="664"/>
      <c r="J43" s="664"/>
      <c r="K43" s="664"/>
      <c r="L43" s="664"/>
      <c r="M43" s="664"/>
      <c r="N43" s="664"/>
      <c r="O43" s="664"/>
      <c r="P43" s="664"/>
      <c r="Q43" s="664"/>
      <c r="R43" s="664"/>
      <c r="S43" s="664"/>
      <c r="T43" s="664"/>
      <c r="U43" s="664"/>
      <c r="V43" s="664"/>
      <c r="W43" s="664"/>
      <c r="X43" s="664"/>
      <c r="Y43" s="664"/>
      <c r="Z43" s="665"/>
    </row>
  </sheetData>
  <mergeCells count="51">
    <mergeCell ref="N3:P3"/>
    <mergeCell ref="B3:C3"/>
    <mergeCell ref="D3:F3"/>
    <mergeCell ref="G3:H3"/>
    <mergeCell ref="I3:K3"/>
    <mergeCell ref="L3:M3"/>
    <mergeCell ref="A5:A8"/>
    <mergeCell ref="B5:B8"/>
    <mergeCell ref="G5:G8"/>
    <mergeCell ref="L5:L8"/>
    <mergeCell ref="Q5:Q8"/>
    <mergeCell ref="V9:V14"/>
    <mergeCell ref="Q3:R3"/>
    <mergeCell ref="S3:U3"/>
    <mergeCell ref="V3:W3"/>
    <mergeCell ref="X3:Z3"/>
    <mergeCell ref="V5:V8"/>
    <mergeCell ref="A9:A14"/>
    <mergeCell ref="B9:B14"/>
    <mergeCell ref="G9:G14"/>
    <mergeCell ref="L9:L14"/>
    <mergeCell ref="Q9:Q14"/>
    <mergeCell ref="V21:V23"/>
    <mergeCell ref="A15:A20"/>
    <mergeCell ref="B15:B20"/>
    <mergeCell ref="G15:G20"/>
    <mergeCell ref="L15:L20"/>
    <mergeCell ref="Q15:Q20"/>
    <mergeCell ref="V15:V20"/>
    <mergeCell ref="A21:A23"/>
    <mergeCell ref="B21:B23"/>
    <mergeCell ref="G21:G23"/>
    <mergeCell ref="L21:L23"/>
    <mergeCell ref="Q21:Q23"/>
    <mergeCell ref="Y36:Y37"/>
    <mergeCell ref="L37:M37"/>
    <mergeCell ref="Q37:R37"/>
    <mergeCell ref="V37:W37"/>
    <mergeCell ref="A24:A35"/>
    <mergeCell ref="A36:A37"/>
    <mergeCell ref="B36:C36"/>
    <mergeCell ref="E36:E37"/>
    <mergeCell ref="G36:H36"/>
    <mergeCell ref="J36:J37"/>
    <mergeCell ref="B37:C37"/>
    <mergeCell ref="G37:H37"/>
    <mergeCell ref="L36:M36"/>
    <mergeCell ref="O36:O37"/>
    <mergeCell ref="Q36:R36"/>
    <mergeCell ref="T36:T37"/>
    <mergeCell ref="V36:W36"/>
  </mergeCells>
  <phoneticPr fontId="15" type="noConversion"/>
  <printOptions horizontalCentered="1" verticalCentered="1"/>
  <pageMargins left="0" right="0" top="0" bottom="0" header="0" footer="0"/>
  <pageSetup paperSize="12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showZeros="0" topLeftCell="I1" zoomScale="70" zoomScaleNormal="70" workbookViewId="0">
      <selection activeCell="K20" sqref="K20"/>
    </sheetView>
  </sheetViews>
  <sheetFormatPr defaultColWidth="8.875" defaultRowHeight="16.5" x14ac:dyDescent="0.25"/>
  <cols>
    <col min="1" max="1" width="8.875" style="25"/>
    <col min="2" max="2" width="8.875" style="681"/>
    <col min="3" max="3" width="11.625" style="682" customWidth="1"/>
    <col min="4" max="5" width="8.875" style="6"/>
    <col min="6" max="6" width="11.25" style="681" customWidth="1"/>
    <col min="7" max="7" width="9.5" style="25" customWidth="1"/>
    <col min="8" max="9" width="8.875" style="7"/>
    <col min="10" max="10" width="8.875" style="25"/>
    <col min="11" max="11" width="10.875" style="25" customWidth="1"/>
    <col min="12" max="12" width="8.875" style="25"/>
    <col min="13" max="13" width="13" style="7" customWidth="1"/>
    <col min="14" max="14" width="8.875" style="7"/>
    <col min="15" max="15" width="8.875" style="25"/>
    <col min="16" max="16" width="11.625" style="25" customWidth="1"/>
    <col min="17" max="17" width="8.875" style="25"/>
    <col min="18" max="19" width="8.875" style="7"/>
    <col min="20" max="21" width="8.875" style="25"/>
    <col min="22" max="22" width="8.875" style="683"/>
    <col min="23" max="24" width="8.875" style="7"/>
    <col min="25" max="25" width="8.875" style="25"/>
    <col min="26" max="26" width="13.25" style="25" customWidth="1"/>
    <col min="32" max="16384" width="8.875" style="6"/>
  </cols>
  <sheetData>
    <row r="1" spans="1:26" ht="27.75" x14ac:dyDescent="0.25">
      <c r="A1" s="599"/>
      <c r="B1" s="599"/>
      <c r="C1" s="599"/>
      <c r="D1" s="599"/>
      <c r="E1" s="599" t="s">
        <v>554</v>
      </c>
      <c r="F1" s="599"/>
      <c r="G1" s="599"/>
      <c r="H1" s="599"/>
      <c r="I1" s="599"/>
      <c r="J1" s="599"/>
      <c r="K1" s="599"/>
      <c r="L1" s="599" t="s">
        <v>555</v>
      </c>
      <c r="M1" s="599"/>
      <c r="N1" s="599"/>
      <c r="O1" s="599" t="s">
        <v>635</v>
      </c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</row>
    <row r="2" spans="1:26" ht="20.25" thickBot="1" x14ac:dyDescent="0.3">
      <c r="A2" s="600"/>
      <c r="B2" s="601" t="s">
        <v>557</v>
      </c>
      <c r="C2" s="602">
        <v>1080</v>
      </c>
      <c r="D2" s="603" t="s">
        <v>558</v>
      </c>
      <c r="E2" s="603"/>
      <c r="F2" s="604" t="s">
        <v>559</v>
      </c>
      <c r="G2" s="600"/>
      <c r="H2" s="600"/>
      <c r="I2" s="600"/>
      <c r="J2" s="603"/>
      <c r="K2" s="603"/>
      <c r="L2" s="600"/>
      <c r="M2" s="600"/>
      <c r="N2" s="600"/>
      <c r="O2" s="603"/>
      <c r="P2" s="603"/>
      <c r="Q2" s="600"/>
      <c r="R2" s="600"/>
      <c r="S2" s="600"/>
      <c r="T2" s="604" t="s">
        <v>560</v>
      </c>
      <c r="U2" s="600"/>
      <c r="V2" s="600"/>
      <c r="W2" s="600"/>
      <c r="X2" s="600"/>
      <c r="Y2" s="605" t="s">
        <v>561</v>
      </c>
      <c r="Z2" s="600"/>
    </row>
    <row r="3" spans="1:26" ht="19.5" x14ac:dyDescent="0.25">
      <c r="A3" s="666" t="s">
        <v>562</v>
      </c>
      <c r="B3" s="755">
        <v>44081</v>
      </c>
      <c r="C3" s="831"/>
      <c r="D3" s="754">
        <v>44081</v>
      </c>
      <c r="E3" s="754"/>
      <c r="F3" s="780"/>
      <c r="G3" s="848">
        <v>44082</v>
      </c>
      <c r="H3" s="849"/>
      <c r="I3" s="839">
        <v>44082</v>
      </c>
      <c r="J3" s="850"/>
      <c r="K3" s="851"/>
      <c r="L3" s="840">
        <v>44083</v>
      </c>
      <c r="M3" s="841"/>
      <c r="N3" s="839">
        <v>44083</v>
      </c>
      <c r="O3" s="850"/>
      <c r="P3" s="850"/>
      <c r="Q3" s="830">
        <v>44084</v>
      </c>
      <c r="R3" s="831"/>
      <c r="S3" s="837">
        <v>44084</v>
      </c>
      <c r="T3" s="837"/>
      <c r="U3" s="838"/>
      <c r="V3" s="846">
        <v>44085</v>
      </c>
      <c r="W3" s="841"/>
      <c r="X3" s="726">
        <v>44085</v>
      </c>
      <c r="Y3" s="751"/>
      <c r="Z3" s="727"/>
    </row>
    <row r="4" spans="1:26" ht="33" x14ac:dyDescent="0.25">
      <c r="A4" s="667" t="s">
        <v>563</v>
      </c>
      <c r="B4" s="54" t="s">
        <v>636</v>
      </c>
      <c r="C4" s="24" t="s">
        <v>637</v>
      </c>
      <c r="D4" s="611" t="s">
        <v>638</v>
      </c>
      <c r="E4" s="611" t="s">
        <v>639</v>
      </c>
      <c r="F4" s="608" t="s">
        <v>640</v>
      </c>
      <c r="G4" s="54" t="s">
        <v>636</v>
      </c>
      <c r="H4" s="24" t="s">
        <v>637</v>
      </c>
      <c r="I4" s="31" t="s">
        <v>638</v>
      </c>
      <c r="J4" s="31" t="s">
        <v>639</v>
      </c>
      <c r="K4" s="608" t="s">
        <v>640</v>
      </c>
      <c r="L4" s="54" t="s">
        <v>636</v>
      </c>
      <c r="M4" s="24" t="s">
        <v>637</v>
      </c>
      <c r="N4" s="31" t="s">
        <v>638</v>
      </c>
      <c r="O4" s="31" t="s">
        <v>639</v>
      </c>
      <c r="P4" s="610" t="s">
        <v>640</v>
      </c>
      <c r="Q4" s="54" t="s">
        <v>636</v>
      </c>
      <c r="R4" s="24" t="s">
        <v>637</v>
      </c>
      <c r="S4" s="31" t="s">
        <v>638</v>
      </c>
      <c r="T4" s="31" t="s">
        <v>639</v>
      </c>
      <c r="U4" s="608" t="s">
        <v>640</v>
      </c>
      <c r="V4" s="55" t="s">
        <v>636</v>
      </c>
      <c r="W4" s="24" t="s">
        <v>637</v>
      </c>
      <c r="X4" s="31" t="s">
        <v>638</v>
      </c>
      <c r="Y4" s="31" t="s">
        <v>639</v>
      </c>
      <c r="Z4" s="608" t="s">
        <v>640</v>
      </c>
    </row>
    <row r="5" spans="1:26" ht="18.75" x14ac:dyDescent="0.25">
      <c r="A5" s="785" t="s">
        <v>97</v>
      </c>
      <c r="B5" s="778" t="s">
        <v>106</v>
      </c>
      <c r="C5" s="563" t="s">
        <v>641</v>
      </c>
      <c r="D5" s="563">
        <v>5</v>
      </c>
      <c r="E5" s="614">
        <v>5.5</v>
      </c>
      <c r="F5" s="563">
        <v>0</v>
      </c>
      <c r="G5" s="778" t="s">
        <v>100</v>
      </c>
      <c r="H5" s="563" t="s">
        <v>570</v>
      </c>
      <c r="I5" s="563">
        <v>20</v>
      </c>
      <c r="J5" s="563">
        <v>22</v>
      </c>
      <c r="K5" s="563">
        <v>0</v>
      </c>
      <c r="L5" s="778" t="s">
        <v>7</v>
      </c>
      <c r="M5" s="33" t="s">
        <v>642</v>
      </c>
      <c r="N5" s="33">
        <v>150</v>
      </c>
      <c r="O5" s="33">
        <v>165</v>
      </c>
      <c r="P5" s="668">
        <v>0</v>
      </c>
      <c r="Q5" s="789" t="s">
        <v>111</v>
      </c>
      <c r="R5" s="669" t="s">
        <v>643</v>
      </c>
      <c r="S5" s="669">
        <v>5</v>
      </c>
      <c r="T5" s="670">
        <v>5.5</v>
      </c>
      <c r="U5" s="671">
        <v>0</v>
      </c>
      <c r="V5" s="847" t="s">
        <v>100</v>
      </c>
      <c r="W5" s="33" t="s">
        <v>570</v>
      </c>
      <c r="X5" s="33">
        <v>20</v>
      </c>
      <c r="Y5" s="33">
        <v>22</v>
      </c>
      <c r="Z5" s="119">
        <v>0</v>
      </c>
    </row>
    <row r="6" spans="1:26" ht="18.75" x14ac:dyDescent="0.25">
      <c r="A6" s="786"/>
      <c r="B6" s="778"/>
      <c r="C6" s="563" t="s">
        <v>571</v>
      </c>
      <c r="D6" s="563">
        <v>110</v>
      </c>
      <c r="E6" s="563">
        <v>121</v>
      </c>
      <c r="F6" s="563">
        <v>0</v>
      </c>
      <c r="G6" s="778"/>
      <c r="H6" s="563" t="s">
        <v>571</v>
      </c>
      <c r="I6" s="563">
        <v>90</v>
      </c>
      <c r="J6" s="563">
        <v>99</v>
      </c>
      <c r="K6" s="563">
        <v>0</v>
      </c>
      <c r="L6" s="778"/>
      <c r="M6" s="33" t="s">
        <v>572</v>
      </c>
      <c r="N6" s="33">
        <v>20</v>
      </c>
      <c r="O6" s="33">
        <v>22</v>
      </c>
      <c r="P6" s="668">
        <v>0</v>
      </c>
      <c r="Q6" s="790"/>
      <c r="R6" s="669" t="s">
        <v>571</v>
      </c>
      <c r="S6" s="669">
        <v>110</v>
      </c>
      <c r="T6" s="669">
        <v>121</v>
      </c>
      <c r="U6" s="671">
        <v>0</v>
      </c>
      <c r="V6" s="847"/>
      <c r="W6" s="33" t="s">
        <v>571</v>
      </c>
      <c r="X6" s="33">
        <v>90</v>
      </c>
      <c r="Y6" s="33">
        <v>99</v>
      </c>
      <c r="Z6" s="119">
        <v>0</v>
      </c>
    </row>
    <row r="7" spans="1:26" ht="18.75" x14ac:dyDescent="0.25">
      <c r="A7" s="786"/>
      <c r="B7" s="778"/>
      <c r="C7" s="563">
        <v>0</v>
      </c>
      <c r="D7" s="563">
        <v>0</v>
      </c>
      <c r="E7" s="563">
        <v>0</v>
      </c>
      <c r="F7" s="563">
        <v>0</v>
      </c>
      <c r="G7" s="778"/>
      <c r="H7" s="563">
        <v>0</v>
      </c>
      <c r="I7" s="563">
        <v>0</v>
      </c>
      <c r="J7" s="563">
        <v>0</v>
      </c>
      <c r="K7" s="563">
        <v>0</v>
      </c>
      <c r="L7" s="778"/>
      <c r="M7" s="33" t="s">
        <v>644</v>
      </c>
      <c r="N7" s="33">
        <v>44</v>
      </c>
      <c r="O7" s="672">
        <v>48.4</v>
      </c>
      <c r="P7" s="668" t="s">
        <v>587</v>
      </c>
      <c r="Q7" s="790"/>
      <c r="R7" s="669">
        <v>0</v>
      </c>
      <c r="S7" s="669">
        <v>0</v>
      </c>
      <c r="T7" s="669">
        <v>0</v>
      </c>
      <c r="U7" s="671">
        <v>0</v>
      </c>
      <c r="V7" s="847"/>
      <c r="W7" s="33">
        <v>0</v>
      </c>
      <c r="X7" s="33">
        <v>0</v>
      </c>
      <c r="Y7" s="33">
        <v>0</v>
      </c>
      <c r="Z7" s="119">
        <v>0</v>
      </c>
    </row>
    <row r="8" spans="1:26" ht="18.75" x14ac:dyDescent="0.25">
      <c r="A8" s="787"/>
      <c r="B8" s="778"/>
      <c r="C8" s="563">
        <v>0</v>
      </c>
      <c r="D8" s="563">
        <v>0</v>
      </c>
      <c r="E8" s="563">
        <v>0</v>
      </c>
      <c r="F8" s="563">
        <v>0</v>
      </c>
      <c r="G8" s="778"/>
      <c r="H8" s="563">
        <v>0</v>
      </c>
      <c r="I8" s="563">
        <v>0</v>
      </c>
      <c r="J8" s="563">
        <v>0</v>
      </c>
      <c r="K8" s="563">
        <v>0</v>
      </c>
      <c r="L8" s="778"/>
      <c r="M8" s="33" t="s">
        <v>645</v>
      </c>
      <c r="N8" s="33">
        <v>10</v>
      </c>
      <c r="O8" s="33">
        <v>11</v>
      </c>
      <c r="P8" s="668">
        <v>0</v>
      </c>
      <c r="Q8" s="791"/>
      <c r="R8" s="669">
        <v>0</v>
      </c>
      <c r="S8" s="669">
        <v>0</v>
      </c>
      <c r="T8" s="669">
        <v>0</v>
      </c>
      <c r="U8" s="671">
        <v>0</v>
      </c>
      <c r="V8" s="847"/>
      <c r="W8" s="33">
        <v>0</v>
      </c>
      <c r="X8" s="33">
        <v>0</v>
      </c>
      <c r="Y8" s="33">
        <v>0</v>
      </c>
      <c r="Z8" s="119">
        <v>0</v>
      </c>
    </row>
    <row r="9" spans="1:26" ht="25.15" customHeight="1" x14ac:dyDescent="0.25">
      <c r="A9" s="785" t="s">
        <v>3</v>
      </c>
      <c r="B9" s="761" t="s">
        <v>107</v>
      </c>
      <c r="C9" s="563" t="s">
        <v>572</v>
      </c>
      <c r="D9" s="563">
        <v>45</v>
      </c>
      <c r="E9" s="614">
        <v>49.5</v>
      </c>
      <c r="F9" s="563" t="s">
        <v>573</v>
      </c>
      <c r="G9" s="761" t="s">
        <v>646</v>
      </c>
      <c r="H9" s="563" t="s">
        <v>647</v>
      </c>
      <c r="I9" s="563">
        <v>65</v>
      </c>
      <c r="J9" s="614">
        <v>71.5</v>
      </c>
      <c r="K9" s="563" t="s">
        <v>587</v>
      </c>
      <c r="L9" s="761" t="s">
        <v>110</v>
      </c>
      <c r="M9" s="33" t="s">
        <v>648</v>
      </c>
      <c r="N9" s="33">
        <v>10</v>
      </c>
      <c r="O9" s="33">
        <v>11</v>
      </c>
      <c r="P9" s="668" t="s">
        <v>573</v>
      </c>
      <c r="Q9" s="761" t="s">
        <v>112</v>
      </c>
      <c r="R9" s="669" t="s">
        <v>649</v>
      </c>
      <c r="S9" s="669">
        <v>52</v>
      </c>
      <c r="T9" s="670">
        <v>57.2</v>
      </c>
      <c r="U9" s="673" t="s">
        <v>579</v>
      </c>
      <c r="V9" s="844" t="s">
        <v>650</v>
      </c>
      <c r="W9" s="33" t="s">
        <v>588</v>
      </c>
      <c r="X9" s="33">
        <v>5</v>
      </c>
      <c r="Y9" s="674">
        <v>5.5</v>
      </c>
      <c r="Z9" s="119">
        <v>0</v>
      </c>
    </row>
    <row r="10" spans="1:26" ht="25.15" customHeight="1" x14ac:dyDescent="0.25">
      <c r="A10" s="786"/>
      <c r="B10" s="761"/>
      <c r="C10" s="563" t="s">
        <v>644</v>
      </c>
      <c r="D10" s="563">
        <v>30</v>
      </c>
      <c r="E10" s="614">
        <v>33</v>
      </c>
      <c r="F10" s="563" t="s">
        <v>587</v>
      </c>
      <c r="G10" s="761"/>
      <c r="H10" s="563" t="s">
        <v>588</v>
      </c>
      <c r="I10" s="563">
        <v>5</v>
      </c>
      <c r="J10" s="614">
        <v>5.5</v>
      </c>
      <c r="K10" s="563">
        <v>0</v>
      </c>
      <c r="L10" s="761"/>
      <c r="M10" s="33" t="s">
        <v>575</v>
      </c>
      <c r="N10" s="33">
        <v>20</v>
      </c>
      <c r="O10" s="33">
        <v>22</v>
      </c>
      <c r="P10" s="668" t="s">
        <v>573</v>
      </c>
      <c r="Q10" s="761"/>
      <c r="R10" s="669" t="s">
        <v>572</v>
      </c>
      <c r="S10" s="669">
        <v>30</v>
      </c>
      <c r="T10" s="670">
        <v>33</v>
      </c>
      <c r="U10" s="671" t="s">
        <v>573</v>
      </c>
      <c r="V10" s="844"/>
      <c r="W10" s="33" t="s">
        <v>651</v>
      </c>
      <c r="X10" s="33">
        <v>90</v>
      </c>
      <c r="Y10" s="33">
        <v>99</v>
      </c>
      <c r="Z10" s="119" t="s">
        <v>584</v>
      </c>
    </row>
    <row r="11" spans="1:26" ht="25.15" customHeight="1" x14ac:dyDescent="0.25">
      <c r="A11" s="786"/>
      <c r="B11" s="761"/>
      <c r="C11" s="563" t="s">
        <v>588</v>
      </c>
      <c r="D11" s="563">
        <v>3</v>
      </c>
      <c r="E11" s="614">
        <v>3.3</v>
      </c>
      <c r="F11" s="563">
        <v>0</v>
      </c>
      <c r="G11" s="761"/>
      <c r="H11" s="563">
        <v>0</v>
      </c>
      <c r="I11" s="563">
        <v>0</v>
      </c>
      <c r="J11" s="563">
        <v>0</v>
      </c>
      <c r="K11" s="563">
        <v>0</v>
      </c>
      <c r="L11" s="761"/>
      <c r="M11" s="33" t="s">
        <v>588</v>
      </c>
      <c r="N11" s="33">
        <v>3</v>
      </c>
      <c r="O11" s="672">
        <v>3.3</v>
      </c>
      <c r="P11" s="668">
        <v>0</v>
      </c>
      <c r="Q11" s="761"/>
      <c r="R11" s="669" t="s">
        <v>652</v>
      </c>
      <c r="S11" s="669">
        <v>30</v>
      </c>
      <c r="T11" s="670">
        <v>33</v>
      </c>
      <c r="U11" s="671">
        <v>0</v>
      </c>
      <c r="V11" s="844"/>
      <c r="W11" s="33">
        <v>0</v>
      </c>
      <c r="X11" s="33">
        <v>0</v>
      </c>
      <c r="Y11" s="33">
        <v>0</v>
      </c>
      <c r="Z11" s="119">
        <v>0</v>
      </c>
    </row>
    <row r="12" spans="1:26" ht="25.15" customHeight="1" x14ac:dyDescent="0.25">
      <c r="A12" s="786"/>
      <c r="B12" s="761"/>
      <c r="C12" s="563" t="s">
        <v>653</v>
      </c>
      <c r="D12" s="563">
        <v>25</v>
      </c>
      <c r="E12" s="614">
        <v>27.5</v>
      </c>
      <c r="F12" s="563">
        <v>0</v>
      </c>
      <c r="G12" s="761"/>
      <c r="H12" s="563">
        <v>0</v>
      </c>
      <c r="I12" s="563">
        <v>0</v>
      </c>
      <c r="J12" s="563">
        <v>0</v>
      </c>
      <c r="K12" s="563">
        <v>0</v>
      </c>
      <c r="L12" s="761"/>
      <c r="M12" s="33">
        <v>0</v>
      </c>
      <c r="N12" s="33">
        <v>0</v>
      </c>
      <c r="O12" s="33">
        <v>0</v>
      </c>
      <c r="P12" s="668">
        <v>0</v>
      </c>
      <c r="Q12" s="761"/>
      <c r="R12" s="669" t="s">
        <v>588</v>
      </c>
      <c r="S12" s="669">
        <v>4</v>
      </c>
      <c r="T12" s="670">
        <v>4.4000000000000004</v>
      </c>
      <c r="U12" s="671">
        <v>0</v>
      </c>
      <c r="V12" s="844"/>
      <c r="W12" s="33">
        <v>0</v>
      </c>
      <c r="X12" s="33">
        <v>0</v>
      </c>
      <c r="Y12" s="33">
        <v>0</v>
      </c>
      <c r="Z12" s="119">
        <v>0</v>
      </c>
    </row>
    <row r="13" spans="1:26" ht="25.15" customHeight="1" x14ac:dyDescent="0.25">
      <c r="A13" s="786"/>
      <c r="B13" s="761"/>
      <c r="C13" s="563" t="s">
        <v>654</v>
      </c>
      <c r="D13" s="563">
        <v>8</v>
      </c>
      <c r="E13" s="614">
        <v>8.8000000000000007</v>
      </c>
      <c r="F13" s="563">
        <v>0</v>
      </c>
      <c r="G13" s="761"/>
      <c r="H13" s="563">
        <v>0</v>
      </c>
      <c r="I13" s="563">
        <v>0</v>
      </c>
      <c r="J13" s="563">
        <v>0</v>
      </c>
      <c r="K13" s="563">
        <v>0</v>
      </c>
      <c r="L13" s="761"/>
      <c r="M13" s="33">
        <v>0</v>
      </c>
      <c r="N13" s="33">
        <v>0</v>
      </c>
      <c r="O13" s="33">
        <v>0</v>
      </c>
      <c r="P13" s="668">
        <v>0</v>
      </c>
      <c r="Q13" s="761"/>
      <c r="R13" s="669">
        <v>0</v>
      </c>
      <c r="S13" s="669">
        <v>0</v>
      </c>
      <c r="T13" s="669">
        <v>0</v>
      </c>
      <c r="U13" s="671">
        <v>0</v>
      </c>
      <c r="V13" s="844"/>
      <c r="W13" s="33">
        <v>0</v>
      </c>
      <c r="X13" s="33">
        <v>0</v>
      </c>
      <c r="Y13" s="33">
        <v>0</v>
      </c>
      <c r="Z13" s="119">
        <v>0</v>
      </c>
    </row>
    <row r="14" spans="1:26" ht="25.15" customHeight="1" x14ac:dyDescent="0.25">
      <c r="A14" s="785" t="s">
        <v>98</v>
      </c>
      <c r="B14" s="761" t="s">
        <v>108</v>
      </c>
      <c r="C14" s="563" t="s">
        <v>655</v>
      </c>
      <c r="D14" s="563">
        <v>60</v>
      </c>
      <c r="E14" s="563">
        <v>66</v>
      </c>
      <c r="F14" s="563" t="s">
        <v>656</v>
      </c>
      <c r="G14" s="761" t="s">
        <v>657</v>
      </c>
      <c r="H14" s="563" t="s">
        <v>658</v>
      </c>
      <c r="I14" s="563">
        <v>50</v>
      </c>
      <c r="J14" s="563">
        <v>55</v>
      </c>
      <c r="K14" s="563">
        <v>0</v>
      </c>
      <c r="L14" s="761" t="s">
        <v>659</v>
      </c>
      <c r="M14" s="33" t="s">
        <v>660</v>
      </c>
      <c r="N14" s="33">
        <v>60</v>
      </c>
      <c r="O14" s="33">
        <v>66</v>
      </c>
      <c r="P14" s="668">
        <v>0</v>
      </c>
      <c r="Q14" s="761" t="s">
        <v>661</v>
      </c>
      <c r="R14" s="669" t="s">
        <v>662</v>
      </c>
      <c r="S14" s="669">
        <v>100</v>
      </c>
      <c r="T14" s="669">
        <v>110</v>
      </c>
      <c r="U14" s="671" t="s">
        <v>573</v>
      </c>
      <c r="V14" s="844" t="s">
        <v>663</v>
      </c>
      <c r="W14" s="33" t="s">
        <v>590</v>
      </c>
      <c r="X14" s="33">
        <v>60</v>
      </c>
      <c r="Y14" s="33">
        <v>66</v>
      </c>
      <c r="Z14" s="119" t="s">
        <v>573</v>
      </c>
    </row>
    <row r="15" spans="1:26" ht="25.15" customHeight="1" x14ac:dyDescent="0.25">
      <c r="A15" s="786"/>
      <c r="B15" s="761"/>
      <c r="C15" s="563" t="s">
        <v>588</v>
      </c>
      <c r="D15" s="563">
        <v>5</v>
      </c>
      <c r="E15" s="614">
        <v>5.5</v>
      </c>
      <c r="F15" s="563">
        <v>0</v>
      </c>
      <c r="G15" s="761"/>
      <c r="H15" s="563" t="s">
        <v>664</v>
      </c>
      <c r="I15" s="563">
        <v>35</v>
      </c>
      <c r="J15" s="614">
        <v>38.5</v>
      </c>
      <c r="K15" s="563">
        <v>0</v>
      </c>
      <c r="L15" s="761"/>
      <c r="M15" s="33" t="s">
        <v>588</v>
      </c>
      <c r="N15" s="33">
        <v>6</v>
      </c>
      <c r="O15" s="672">
        <v>6.6</v>
      </c>
      <c r="P15" s="668">
        <v>0</v>
      </c>
      <c r="Q15" s="761"/>
      <c r="R15" s="669" t="s">
        <v>588</v>
      </c>
      <c r="S15" s="669">
        <v>5</v>
      </c>
      <c r="T15" s="670">
        <v>5.5</v>
      </c>
      <c r="U15" s="671">
        <v>0</v>
      </c>
      <c r="V15" s="844"/>
      <c r="W15" s="33" t="s">
        <v>588</v>
      </c>
      <c r="X15" s="33">
        <v>3</v>
      </c>
      <c r="Y15" s="674">
        <v>3.3</v>
      </c>
      <c r="Z15" s="119">
        <v>0</v>
      </c>
    </row>
    <row r="16" spans="1:26" ht="25.15" customHeight="1" x14ac:dyDescent="0.25">
      <c r="A16" s="786"/>
      <c r="B16" s="761"/>
      <c r="C16" s="563">
        <v>0</v>
      </c>
      <c r="D16" s="563">
        <v>0</v>
      </c>
      <c r="E16" s="563">
        <v>0</v>
      </c>
      <c r="F16" s="563">
        <v>0</v>
      </c>
      <c r="G16" s="761"/>
      <c r="H16" s="563" t="s">
        <v>588</v>
      </c>
      <c r="I16" s="563">
        <v>3</v>
      </c>
      <c r="J16" s="614">
        <v>3.3</v>
      </c>
      <c r="K16" s="563">
        <v>0</v>
      </c>
      <c r="L16" s="761"/>
      <c r="M16" s="33">
        <v>0</v>
      </c>
      <c r="N16" s="33">
        <v>0</v>
      </c>
      <c r="O16" s="33">
        <v>0</v>
      </c>
      <c r="P16" s="668">
        <v>0</v>
      </c>
      <c r="Q16" s="761"/>
      <c r="R16" s="669" t="s">
        <v>602</v>
      </c>
      <c r="S16" s="669">
        <v>30</v>
      </c>
      <c r="T16" s="669">
        <v>33</v>
      </c>
      <c r="U16" s="671" t="s">
        <v>603</v>
      </c>
      <c r="V16" s="844"/>
      <c r="W16" s="33" t="s">
        <v>665</v>
      </c>
      <c r="X16" s="33">
        <v>31</v>
      </c>
      <c r="Y16" s="674">
        <v>34.1</v>
      </c>
      <c r="Z16" s="119">
        <v>0</v>
      </c>
    </row>
    <row r="17" spans="1:26" ht="25.15" customHeight="1" x14ac:dyDescent="0.25">
      <c r="A17" s="786"/>
      <c r="B17" s="761"/>
      <c r="C17" s="563">
        <v>0</v>
      </c>
      <c r="D17" s="563">
        <v>0</v>
      </c>
      <c r="E17" s="563">
        <v>0</v>
      </c>
      <c r="F17" s="563">
        <v>0</v>
      </c>
      <c r="G17" s="761"/>
      <c r="H17" s="563" t="s">
        <v>666</v>
      </c>
      <c r="I17" s="563">
        <v>1</v>
      </c>
      <c r="J17" s="614">
        <v>1.1000000000000001</v>
      </c>
      <c r="K17" s="563">
        <v>0</v>
      </c>
      <c r="L17" s="761"/>
      <c r="M17" s="33">
        <v>0</v>
      </c>
      <c r="N17" s="33">
        <v>0</v>
      </c>
      <c r="O17" s="33">
        <v>0</v>
      </c>
      <c r="P17" s="668">
        <v>0</v>
      </c>
      <c r="Q17" s="761"/>
      <c r="R17" s="669" t="s">
        <v>667</v>
      </c>
      <c r="S17" s="669">
        <v>10</v>
      </c>
      <c r="T17" s="669">
        <v>11</v>
      </c>
      <c r="U17" s="671" t="s">
        <v>573</v>
      </c>
      <c r="V17" s="844"/>
      <c r="W17" s="33" t="s">
        <v>619</v>
      </c>
      <c r="X17" s="33">
        <v>10</v>
      </c>
      <c r="Y17" s="33">
        <v>11</v>
      </c>
      <c r="Z17" s="119" t="s">
        <v>573</v>
      </c>
    </row>
    <row r="18" spans="1:26" ht="25.15" customHeight="1" x14ac:dyDescent="0.25">
      <c r="A18" s="786"/>
      <c r="B18" s="761"/>
      <c r="C18" s="563">
        <v>0</v>
      </c>
      <c r="D18" s="563">
        <v>0</v>
      </c>
      <c r="E18" s="563">
        <v>0</v>
      </c>
      <c r="F18" s="563">
        <v>0</v>
      </c>
      <c r="G18" s="761"/>
      <c r="H18" s="563">
        <v>0</v>
      </c>
      <c r="I18" s="563">
        <v>0</v>
      </c>
      <c r="J18" s="563">
        <v>0</v>
      </c>
      <c r="K18" s="563">
        <v>0</v>
      </c>
      <c r="L18" s="761"/>
      <c r="M18" s="33">
        <v>0</v>
      </c>
      <c r="N18" s="33">
        <v>0</v>
      </c>
      <c r="O18" s="33">
        <v>0</v>
      </c>
      <c r="P18" s="668">
        <v>0</v>
      </c>
      <c r="Q18" s="761"/>
      <c r="R18" s="669">
        <v>0</v>
      </c>
      <c r="S18" s="669">
        <v>0</v>
      </c>
      <c r="T18" s="669">
        <v>0</v>
      </c>
      <c r="U18" s="671">
        <v>0</v>
      </c>
      <c r="V18" s="844"/>
      <c r="W18" s="33">
        <v>0</v>
      </c>
      <c r="X18" s="33">
        <v>0</v>
      </c>
      <c r="Y18" s="33">
        <v>0</v>
      </c>
      <c r="Z18" s="119">
        <v>0</v>
      </c>
    </row>
    <row r="19" spans="1:26" ht="25.15" customHeight="1" x14ac:dyDescent="0.25">
      <c r="A19" s="787"/>
      <c r="B19" s="721"/>
      <c r="C19" s="563">
        <v>0</v>
      </c>
      <c r="D19" s="563">
        <v>0</v>
      </c>
      <c r="E19" s="563">
        <v>0</v>
      </c>
      <c r="F19" s="563">
        <v>0</v>
      </c>
      <c r="G19" s="761"/>
      <c r="H19" s="563">
        <v>0</v>
      </c>
      <c r="I19" s="563">
        <v>0</v>
      </c>
      <c r="J19" s="563">
        <v>0</v>
      </c>
      <c r="K19" s="563">
        <v>0</v>
      </c>
      <c r="L19" s="761"/>
      <c r="M19" s="33">
        <v>0</v>
      </c>
      <c r="N19" s="33">
        <v>0</v>
      </c>
      <c r="O19" s="33">
        <v>0</v>
      </c>
      <c r="P19" s="668">
        <v>0</v>
      </c>
      <c r="Q19" s="761"/>
      <c r="R19" s="669">
        <v>0</v>
      </c>
      <c r="S19" s="669">
        <v>0</v>
      </c>
      <c r="T19" s="669">
        <v>0</v>
      </c>
      <c r="U19" s="671">
        <v>0</v>
      </c>
      <c r="V19" s="844"/>
      <c r="W19" s="33">
        <v>0</v>
      </c>
      <c r="X19" s="33">
        <v>0</v>
      </c>
      <c r="Y19" s="33">
        <v>0</v>
      </c>
      <c r="Z19" s="119">
        <v>0</v>
      </c>
    </row>
    <row r="20" spans="1:26" ht="39" customHeight="1" x14ac:dyDescent="0.25">
      <c r="A20" s="785" t="s">
        <v>668</v>
      </c>
      <c r="B20" s="761" t="s">
        <v>669</v>
      </c>
      <c r="C20" s="563" t="s">
        <v>670</v>
      </c>
      <c r="D20" s="563">
        <v>1</v>
      </c>
      <c r="E20" s="614">
        <v>1.1000000000000001</v>
      </c>
      <c r="F20" s="563">
        <v>0</v>
      </c>
      <c r="G20" s="761" t="s">
        <v>671</v>
      </c>
      <c r="H20" s="563" t="s">
        <v>619</v>
      </c>
      <c r="I20" s="563">
        <v>10</v>
      </c>
      <c r="J20" s="563">
        <v>11</v>
      </c>
      <c r="K20" s="563" t="s">
        <v>573</v>
      </c>
      <c r="L20" s="761" t="s">
        <v>672</v>
      </c>
      <c r="M20" s="33" t="s">
        <v>673</v>
      </c>
      <c r="N20" s="33">
        <v>70</v>
      </c>
      <c r="O20" s="33">
        <v>77</v>
      </c>
      <c r="P20" s="668" t="s">
        <v>615</v>
      </c>
      <c r="Q20" s="761" t="s">
        <v>674</v>
      </c>
      <c r="R20" s="669" t="s">
        <v>675</v>
      </c>
      <c r="S20" s="669">
        <v>5</v>
      </c>
      <c r="T20" s="670">
        <v>5.5</v>
      </c>
      <c r="U20" s="671">
        <v>0</v>
      </c>
      <c r="V20" s="844" t="s">
        <v>616</v>
      </c>
      <c r="W20" s="33" t="s">
        <v>617</v>
      </c>
      <c r="X20" s="33">
        <v>80</v>
      </c>
      <c r="Y20" s="33">
        <v>88</v>
      </c>
      <c r="Z20" s="119" t="s">
        <v>573</v>
      </c>
    </row>
    <row r="21" spans="1:26" ht="39" customHeight="1" x14ac:dyDescent="0.25">
      <c r="A21" s="786"/>
      <c r="B21" s="761"/>
      <c r="C21" s="563" t="s">
        <v>676</v>
      </c>
      <c r="D21" s="563">
        <v>75</v>
      </c>
      <c r="E21" s="614">
        <v>82.5</v>
      </c>
      <c r="F21" s="563">
        <v>0</v>
      </c>
      <c r="G21" s="761"/>
      <c r="H21" s="563" t="s">
        <v>600</v>
      </c>
      <c r="I21" s="563">
        <v>80</v>
      </c>
      <c r="J21" s="563">
        <v>88</v>
      </c>
      <c r="K21" s="563" t="s">
        <v>573</v>
      </c>
      <c r="L21" s="761"/>
      <c r="M21" s="33" t="s">
        <v>588</v>
      </c>
      <c r="N21" s="33">
        <v>3</v>
      </c>
      <c r="O21" s="672">
        <v>3.3</v>
      </c>
      <c r="P21" s="668">
        <v>0</v>
      </c>
      <c r="Q21" s="761"/>
      <c r="R21" s="669" t="s">
        <v>621</v>
      </c>
      <c r="S21" s="669">
        <v>50</v>
      </c>
      <c r="T21" s="670">
        <v>55</v>
      </c>
      <c r="U21" s="671">
        <v>0</v>
      </c>
      <c r="V21" s="844"/>
      <c r="W21" s="33" t="s">
        <v>588</v>
      </c>
      <c r="X21" s="33">
        <v>3</v>
      </c>
      <c r="Y21" s="674">
        <v>3.3</v>
      </c>
      <c r="Z21" s="119">
        <v>0</v>
      </c>
    </row>
    <row r="22" spans="1:26" ht="39" customHeight="1" thickBot="1" x14ac:dyDescent="0.3">
      <c r="A22" s="842"/>
      <c r="B22" s="843"/>
      <c r="C22" s="615" t="s">
        <v>588</v>
      </c>
      <c r="D22" s="615">
        <v>3</v>
      </c>
      <c r="E22" s="616">
        <v>3.3</v>
      </c>
      <c r="F22" s="615">
        <v>0</v>
      </c>
      <c r="G22" s="843"/>
      <c r="H22" s="615" t="s">
        <v>588</v>
      </c>
      <c r="I22" s="615">
        <v>3</v>
      </c>
      <c r="J22" s="616">
        <v>3.3</v>
      </c>
      <c r="K22" s="615">
        <v>0</v>
      </c>
      <c r="L22" s="843"/>
      <c r="M22" s="137" t="s">
        <v>604</v>
      </c>
      <c r="N22" s="137">
        <v>1</v>
      </c>
      <c r="O22" s="675">
        <v>1.1000000000000001</v>
      </c>
      <c r="P22" s="676">
        <v>0</v>
      </c>
      <c r="Q22" s="843"/>
      <c r="R22" s="677" t="s">
        <v>588</v>
      </c>
      <c r="S22" s="677">
        <v>3</v>
      </c>
      <c r="T22" s="678">
        <v>3.3</v>
      </c>
      <c r="U22" s="679">
        <v>0</v>
      </c>
      <c r="V22" s="845"/>
      <c r="W22" s="137" t="s">
        <v>604</v>
      </c>
      <c r="X22" s="137">
        <v>10</v>
      </c>
      <c r="Y22" s="137">
        <v>11</v>
      </c>
      <c r="Z22" s="680">
        <v>0</v>
      </c>
    </row>
    <row r="23" spans="1:26" ht="16.149999999999999" customHeight="1" x14ac:dyDescent="0.25">
      <c r="A23" s="810" t="s">
        <v>622</v>
      </c>
      <c r="B23" s="619"/>
      <c r="C23" s="620"/>
      <c r="D23" s="620"/>
      <c r="E23" s="621"/>
      <c r="F23" s="620"/>
      <c r="G23" s="622"/>
      <c r="H23" s="623"/>
      <c r="I23" s="623"/>
      <c r="J23" s="624"/>
      <c r="K23" s="623"/>
      <c r="L23" s="622"/>
      <c r="M23" s="623"/>
      <c r="N23" s="623"/>
      <c r="O23" s="624"/>
      <c r="P23" s="623"/>
      <c r="Q23" s="622"/>
      <c r="R23" s="623"/>
      <c r="S23" s="623"/>
      <c r="T23" s="624"/>
      <c r="U23" s="623"/>
      <c r="V23" s="622"/>
      <c r="W23" s="623"/>
      <c r="X23" s="623"/>
      <c r="Y23" s="624"/>
      <c r="Z23" s="625"/>
    </row>
    <row r="24" spans="1:26" x14ac:dyDescent="0.25">
      <c r="A24" s="811"/>
      <c r="B24" s="626"/>
      <c r="C24" s="627"/>
      <c r="D24" s="627"/>
      <c r="E24" s="628"/>
      <c r="F24" s="627"/>
      <c r="G24" s="629"/>
      <c r="H24" s="630"/>
      <c r="I24" s="630"/>
      <c r="J24" s="631"/>
      <c r="K24" s="630"/>
      <c r="L24" s="629"/>
      <c r="M24" s="630"/>
      <c r="N24" s="630"/>
      <c r="O24" s="631"/>
      <c r="P24" s="630"/>
      <c r="Q24" s="629"/>
      <c r="R24" s="630"/>
      <c r="S24" s="630"/>
      <c r="T24" s="631"/>
      <c r="U24" s="630"/>
      <c r="V24" s="629"/>
      <c r="W24" s="630"/>
      <c r="X24" s="630"/>
      <c r="Y24" s="631"/>
      <c r="Z24" s="632"/>
    </row>
    <row r="25" spans="1:26" x14ac:dyDescent="0.25">
      <c r="A25" s="811"/>
      <c r="B25" s="633"/>
      <c r="C25" s="634"/>
      <c r="D25" s="634"/>
      <c r="E25" s="635"/>
      <c r="F25" s="634"/>
      <c r="G25" s="636"/>
      <c r="H25" s="637"/>
      <c r="I25" s="637"/>
      <c r="J25" s="638"/>
      <c r="K25" s="637"/>
      <c r="L25" s="636"/>
      <c r="M25" s="637"/>
      <c r="N25" s="637"/>
      <c r="O25" s="638"/>
      <c r="P25" s="637"/>
      <c r="Q25" s="636"/>
      <c r="R25" s="637"/>
      <c r="S25" s="637"/>
      <c r="T25" s="638"/>
      <c r="U25" s="637"/>
      <c r="V25" s="636"/>
      <c r="W25" s="637"/>
      <c r="X25" s="637"/>
      <c r="Y25" s="638"/>
      <c r="Z25" s="639"/>
    </row>
    <row r="26" spans="1:26" x14ac:dyDescent="0.25">
      <c r="A26" s="811"/>
      <c r="B26" s="640"/>
      <c r="C26" s="641"/>
      <c r="D26" s="641"/>
      <c r="E26" s="642"/>
      <c r="F26" s="641"/>
      <c r="G26" s="643"/>
      <c r="H26" s="644"/>
      <c r="I26" s="644"/>
      <c r="J26" s="645"/>
      <c r="K26" s="644"/>
      <c r="L26" s="643"/>
      <c r="M26" s="644"/>
      <c r="N26" s="644"/>
      <c r="O26" s="645"/>
      <c r="P26" s="644"/>
      <c r="Q26" s="643"/>
      <c r="R26" s="644"/>
      <c r="S26" s="644"/>
      <c r="T26" s="645"/>
      <c r="U26" s="644"/>
      <c r="V26" s="643"/>
      <c r="W26" s="644"/>
      <c r="X26" s="644"/>
      <c r="Y26" s="645"/>
      <c r="Z26" s="646"/>
    </row>
    <row r="27" spans="1:26" x14ac:dyDescent="0.25">
      <c r="A27" s="811"/>
      <c r="B27" s="626"/>
      <c r="C27" s="627"/>
      <c r="D27" s="627"/>
      <c r="E27" s="628"/>
      <c r="F27" s="627"/>
      <c r="G27" s="629"/>
      <c r="H27" s="630"/>
      <c r="I27" s="630"/>
      <c r="J27" s="631"/>
      <c r="K27" s="630"/>
      <c r="L27" s="629"/>
      <c r="M27" s="630"/>
      <c r="N27" s="630"/>
      <c r="O27" s="631"/>
      <c r="P27" s="630"/>
      <c r="Q27" s="629"/>
      <c r="R27" s="630"/>
      <c r="S27" s="630"/>
      <c r="T27" s="631"/>
      <c r="U27" s="630"/>
      <c r="V27" s="629"/>
      <c r="W27" s="630"/>
      <c r="X27" s="630"/>
      <c r="Y27" s="631"/>
      <c r="Z27" s="632"/>
    </row>
    <row r="28" spans="1:26" x14ac:dyDescent="0.25">
      <c r="A28" s="811"/>
      <c r="B28" s="633"/>
      <c r="C28" s="634"/>
      <c r="D28" s="634"/>
      <c r="E28" s="635"/>
      <c r="F28" s="634"/>
      <c r="G28" s="636"/>
      <c r="H28" s="637"/>
      <c r="I28" s="637"/>
      <c r="J28" s="638"/>
      <c r="K28" s="637"/>
      <c r="L28" s="636"/>
      <c r="M28" s="637"/>
      <c r="N28" s="637"/>
      <c r="O28" s="638"/>
      <c r="P28" s="637"/>
      <c r="Q28" s="636"/>
      <c r="R28" s="637"/>
      <c r="S28" s="637"/>
      <c r="T28" s="638"/>
      <c r="U28" s="637"/>
      <c r="V28" s="636"/>
      <c r="W28" s="637"/>
      <c r="X28" s="637"/>
      <c r="Y28" s="638"/>
      <c r="Z28" s="639"/>
    </row>
    <row r="29" spans="1:26" x14ac:dyDescent="0.25">
      <c r="A29" s="811"/>
      <c r="B29" s="640"/>
      <c r="C29" s="641"/>
      <c r="D29" s="641"/>
      <c r="E29" s="642"/>
      <c r="F29" s="641"/>
      <c r="G29" s="643"/>
      <c r="H29" s="644"/>
      <c r="I29" s="644"/>
      <c r="J29" s="645"/>
      <c r="K29" s="644"/>
      <c r="L29" s="643"/>
      <c r="M29" s="644"/>
      <c r="N29" s="644"/>
      <c r="O29" s="645"/>
      <c r="P29" s="644"/>
      <c r="Q29" s="643"/>
      <c r="R29" s="644"/>
      <c r="S29" s="644"/>
      <c r="T29" s="645"/>
      <c r="U29" s="644"/>
      <c r="V29" s="643"/>
      <c r="W29" s="644"/>
      <c r="X29" s="644"/>
      <c r="Y29" s="645"/>
      <c r="Z29" s="646"/>
    </row>
    <row r="30" spans="1:26" x14ac:dyDescent="0.25">
      <c r="A30" s="811"/>
      <c r="B30" s="626"/>
      <c r="C30" s="627"/>
      <c r="D30" s="627"/>
      <c r="E30" s="628"/>
      <c r="F30" s="627"/>
      <c r="G30" s="629"/>
      <c r="H30" s="630"/>
      <c r="I30" s="630"/>
      <c r="J30" s="631"/>
      <c r="K30" s="630"/>
      <c r="L30" s="629"/>
      <c r="M30" s="630"/>
      <c r="N30" s="630"/>
      <c r="O30" s="631"/>
      <c r="P30" s="630"/>
      <c r="Q30" s="629"/>
      <c r="R30" s="630"/>
      <c r="S30" s="630"/>
      <c r="T30" s="631"/>
      <c r="U30" s="630"/>
      <c r="V30" s="629"/>
      <c r="W30" s="630"/>
      <c r="X30" s="630"/>
      <c r="Y30" s="631"/>
      <c r="Z30" s="632"/>
    </row>
    <row r="31" spans="1:26" x14ac:dyDescent="0.25">
      <c r="A31" s="811"/>
      <c r="B31" s="633"/>
      <c r="C31" s="634"/>
      <c r="D31" s="634"/>
      <c r="E31" s="635"/>
      <c r="F31" s="634"/>
      <c r="G31" s="636"/>
      <c r="H31" s="637"/>
      <c r="I31" s="637"/>
      <c r="J31" s="638"/>
      <c r="K31" s="637"/>
      <c r="L31" s="636"/>
      <c r="M31" s="637"/>
      <c r="N31" s="637"/>
      <c r="O31" s="638"/>
      <c r="P31" s="637"/>
      <c r="Q31" s="636"/>
      <c r="R31" s="637"/>
      <c r="S31" s="637"/>
      <c r="T31" s="638"/>
      <c r="U31" s="637"/>
      <c r="V31" s="636"/>
      <c r="W31" s="637"/>
      <c r="X31" s="637"/>
      <c r="Y31" s="638"/>
      <c r="Z31" s="639"/>
    </row>
    <row r="32" spans="1:26" x14ac:dyDescent="0.25">
      <c r="A32" s="811"/>
      <c r="B32" s="640"/>
      <c r="C32" s="641"/>
      <c r="D32" s="641"/>
      <c r="E32" s="642"/>
      <c r="F32" s="641"/>
      <c r="G32" s="643"/>
      <c r="H32" s="644"/>
      <c r="I32" s="644"/>
      <c r="J32" s="645"/>
      <c r="K32" s="644"/>
      <c r="L32" s="643"/>
      <c r="M32" s="644"/>
      <c r="N32" s="644"/>
      <c r="O32" s="645"/>
      <c r="P32" s="644"/>
      <c r="Q32" s="643"/>
      <c r="R32" s="644"/>
      <c r="S32" s="644"/>
      <c r="T32" s="645"/>
      <c r="U32" s="644"/>
      <c r="V32" s="643"/>
      <c r="W32" s="644"/>
      <c r="X32" s="644"/>
      <c r="Y32" s="645"/>
      <c r="Z32" s="646"/>
    </row>
    <row r="33" spans="1:26" x14ac:dyDescent="0.25">
      <c r="A33" s="811"/>
      <c r="B33" s="626"/>
      <c r="C33" s="627"/>
      <c r="D33" s="627"/>
      <c r="E33" s="628"/>
      <c r="F33" s="627"/>
      <c r="G33" s="629"/>
      <c r="H33" s="630"/>
      <c r="I33" s="630"/>
      <c r="J33" s="631"/>
      <c r="K33" s="630"/>
      <c r="L33" s="629"/>
      <c r="M33" s="630"/>
      <c r="N33" s="630"/>
      <c r="O33" s="631"/>
      <c r="P33" s="630"/>
      <c r="Q33" s="629"/>
      <c r="R33" s="630"/>
      <c r="S33" s="630"/>
      <c r="T33" s="631"/>
      <c r="U33" s="630"/>
      <c r="V33" s="629"/>
      <c r="W33" s="630"/>
      <c r="X33" s="630"/>
      <c r="Y33" s="631"/>
      <c r="Z33" s="632"/>
    </row>
    <row r="34" spans="1:26" ht="17.25" thickBot="1" x14ac:dyDescent="0.3">
      <c r="A34" s="812"/>
      <c r="B34" s="647"/>
      <c r="C34" s="648"/>
      <c r="D34" s="648"/>
      <c r="E34" s="649"/>
      <c r="F34" s="648"/>
      <c r="G34" s="650"/>
      <c r="H34" s="651"/>
      <c r="I34" s="651"/>
      <c r="J34" s="652"/>
      <c r="K34" s="651"/>
      <c r="L34" s="650"/>
      <c r="M34" s="651"/>
      <c r="N34" s="651"/>
      <c r="O34" s="652"/>
      <c r="P34" s="651"/>
      <c r="Q34" s="650"/>
      <c r="R34" s="651"/>
      <c r="S34" s="651"/>
      <c r="T34" s="652"/>
      <c r="U34" s="651"/>
      <c r="V34" s="650"/>
      <c r="W34" s="651"/>
      <c r="X34" s="651"/>
      <c r="Y34" s="652"/>
      <c r="Z34" s="653"/>
    </row>
    <row r="35" spans="1:26" ht="16.149999999999999" customHeight="1" x14ac:dyDescent="0.25">
      <c r="A35" s="813" t="s">
        <v>623</v>
      </c>
      <c r="B35" s="801" t="s">
        <v>624</v>
      </c>
      <c r="C35" s="801"/>
      <c r="D35" s="654"/>
      <c r="E35" s="802" t="s">
        <v>625</v>
      </c>
      <c r="F35" s="655"/>
      <c r="G35" s="800" t="s">
        <v>624</v>
      </c>
      <c r="H35" s="801"/>
      <c r="I35" s="654"/>
      <c r="J35" s="802" t="s">
        <v>625</v>
      </c>
      <c r="K35" s="655"/>
      <c r="L35" s="800" t="s">
        <v>624</v>
      </c>
      <c r="M35" s="801"/>
      <c r="N35" s="654"/>
      <c r="O35" s="802" t="s">
        <v>625</v>
      </c>
      <c r="P35" s="656"/>
      <c r="Q35" s="804" t="s">
        <v>624</v>
      </c>
      <c r="R35" s="804"/>
      <c r="S35" s="657"/>
      <c r="T35" s="805" t="s">
        <v>625</v>
      </c>
      <c r="U35" s="655"/>
      <c r="V35" s="800" t="s">
        <v>624</v>
      </c>
      <c r="W35" s="801"/>
      <c r="X35" s="654"/>
      <c r="Y35" s="802" t="s">
        <v>625</v>
      </c>
      <c r="Z35" s="658"/>
    </row>
    <row r="36" spans="1:26" ht="17.25" thickBot="1" x14ac:dyDescent="0.3">
      <c r="A36" s="814"/>
      <c r="B36" s="815" t="s">
        <v>626</v>
      </c>
      <c r="C36" s="808"/>
      <c r="D36" s="659"/>
      <c r="E36" s="803"/>
      <c r="F36" s="660"/>
      <c r="G36" s="807" t="s">
        <v>626</v>
      </c>
      <c r="H36" s="808"/>
      <c r="I36" s="659"/>
      <c r="J36" s="803"/>
      <c r="K36" s="660"/>
      <c r="L36" s="807" t="s">
        <v>626</v>
      </c>
      <c r="M36" s="808"/>
      <c r="N36" s="659"/>
      <c r="O36" s="803"/>
      <c r="P36" s="661"/>
      <c r="Q36" s="809" t="s">
        <v>626</v>
      </c>
      <c r="R36" s="809"/>
      <c r="S36" s="662"/>
      <c r="T36" s="806"/>
      <c r="U36" s="660"/>
      <c r="V36" s="807" t="s">
        <v>626</v>
      </c>
      <c r="W36" s="808"/>
      <c r="X36" s="659"/>
      <c r="Y36" s="803"/>
      <c r="Z36" s="660"/>
    </row>
    <row r="37" spans="1:26" x14ac:dyDescent="0.25">
      <c r="A37" s="663" t="s">
        <v>677</v>
      </c>
      <c r="B37" s="663"/>
      <c r="C37" s="663"/>
      <c r="D37" s="664" t="s">
        <v>678</v>
      </c>
      <c r="E37" s="664"/>
      <c r="F37" s="664"/>
      <c r="G37" s="664"/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</row>
    <row r="38" spans="1:26" x14ac:dyDescent="0.25">
      <c r="A38" s="664" t="s">
        <v>679</v>
      </c>
      <c r="B38" s="664"/>
      <c r="C38" s="664"/>
      <c r="D38" s="664"/>
      <c r="E38" s="664"/>
      <c r="F38" s="664"/>
      <c r="G38" s="664"/>
      <c r="H38" s="664"/>
      <c r="I38" s="664"/>
      <c r="J38" s="664"/>
      <c r="K38" s="664"/>
      <c r="L38" s="664"/>
      <c r="M38" s="664"/>
      <c r="N38" s="664"/>
      <c r="O38" s="664"/>
      <c r="P38" s="664"/>
      <c r="Q38" s="664"/>
      <c r="R38" s="664"/>
      <c r="S38" s="664"/>
      <c r="T38" s="664"/>
      <c r="U38" s="664"/>
      <c r="V38" s="664"/>
      <c r="W38" s="664"/>
      <c r="X38" s="664"/>
      <c r="Y38" s="664"/>
      <c r="Z38" s="664"/>
    </row>
    <row r="39" spans="1:26" x14ac:dyDescent="0.25">
      <c r="A39" s="664" t="s">
        <v>680</v>
      </c>
      <c r="B39" s="664"/>
      <c r="C39" s="664"/>
      <c r="D39" s="664"/>
      <c r="E39" s="664"/>
      <c r="F39" s="664"/>
      <c r="G39" s="664"/>
      <c r="H39" s="664"/>
      <c r="I39" s="664"/>
      <c r="J39" s="664"/>
      <c r="K39" s="664"/>
      <c r="L39" s="664"/>
      <c r="M39" s="664"/>
      <c r="N39" s="664"/>
      <c r="O39" s="664"/>
      <c r="P39" s="664"/>
      <c r="Q39" s="664"/>
      <c r="R39" s="664"/>
      <c r="S39" s="664"/>
      <c r="T39" s="664"/>
      <c r="U39" s="664"/>
      <c r="V39" s="664"/>
      <c r="W39" s="664"/>
      <c r="X39" s="664"/>
      <c r="Y39" s="664"/>
      <c r="Z39" s="664"/>
    </row>
    <row r="40" spans="1:26" x14ac:dyDescent="0.25">
      <c r="A40" s="664" t="s">
        <v>681</v>
      </c>
      <c r="B40" s="664"/>
      <c r="C40" s="664"/>
      <c r="D40" s="664"/>
      <c r="E40" s="664"/>
      <c r="F40" s="664"/>
      <c r="G40" s="664"/>
      <c r="H40" s="664"/>
      <c r="I40" s="664"/>
      <c r="J40" s="664"/>
      <c r="K40" s="664"/>
      <c r="L40" s="664"/>
      <c r="M40" s="664"/>
      <c r="N40" s="664"/>
      <c r="O40" s="664"/>
      <c r="P40" s="664"/>
      <c r="Q40" s="664"/>
      <c r="R40" s="664"/>
      <c r="S40" s="664"/>
      <c r="T40" s="664"/>
      <c r="U40" s="664"/>
      <c r="V40" s="664"/>
      <c r="W40" s="664"/>
      <c r="X40" s="664"/>
      <c r="Y40" s="664"/>
      <c r="Z40" s="664"/>
    </row>
    <row r="41" spans="1:26" x14ac:dyDescent="0.25">
      <c r="A41" s="664" t="s">
        <v>682</v>
      </c>
      <c r="B41" s="664"/>
      <c r="C41" s="664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4"/>
      <c r="P41" s="664"/>
      <c r="Q41" s="664"/>
      <c r="R41" s="664"/>
      <c r="S41" s="664"/>
      <c r="T41" s="664"/>
      <c r="U41" s="664"/>
      <c r="V41" s="664"/>
      <c r="W41" s="664"/>
      <c r="X41" s="664"/>
      <c r="Y41" s="664"/>
      <c r="Z41" s="665"/>
    </row>
    <row r="42" spans="1:26" x14ac:dyDescent="0.25">
      <c r="A42" s="664" t="s">
        <v>683</v>
      </c>
      <c r="B42" s="664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4"/>
      <c r="O42" s="664"/>
      <c r="P42" s="664"/>
      <c r="Q42" s="664"/>
      <c r="R42" s="664"/>
      <c r="S42" s="664"/>
      <c r="T42" s="664"/>
      <c r="U42" s="664"/>
      <c r="V42" s="664"/>
      <c r="W42" s="664"/>
      <c r="X42" s="664"/>
      <c r="Y42" s="664"/>
      <c r="Z42" s="665"/>
    </row>
  </sheetData>
  <mergeCells count="51">
    <mergeCell ref="N3:P3"/>
    <mergeCell ref="B3:C3"/>
    <mergeCell ref="D3:F3"/>
    <mergeCell ref="G3:H3"/>
    <mergeCell ref="I3:K3"/>
    <mergeCell ref="L3:M3"/>
    <mergeCell ref="A5:A8"/>
    <mergeCell ref="B5:B8"/>
    <mergeCell ref="G5:G8"/>
    <mergeCell ref="L5:L8"/>
    <mergeCell ref="Q5:Q8"/>
    <mergeCell ref="V9:V13"/>
    <mergeCell ref="Q3:R3"/>
    <mergeCell ref="S3:U3"/>
    <mergeCell ref="V3:W3"/>
    <mergeCell ref="X3:Z3"/>
    <mergeCell ref="V5:V8"/>
    <mergeCell ref="A9:A13"/>
    <mergeCell ref="B9:B13"/>
    <mergeCell ref="G9:G13"/>
    <mergeCell ref="L9:L13"/>
    <mergeCell ref="Q9:Q13"/>
    <mergeCell ref="V20:V22"/>
    <mergeCell ref="A14:A19"/>
    <mergeCell ref="B14:B19"/>
    <mergeCell ref="G14:G19"/>
    <mergeCell ref="L14:L19"/>
    <mergeCell ref="Q14:Q19"/>
    <mergeCell ref="V14:V19"/>
    <mergeCell ref="A20:A22"/>
    <mergeCell ref="B20:B22"/>
    <mergeCell ref="G20:G22"/>
    <mergeCell ref="L20:L22"/>
    <mergeCell ref="Q20:Q22"/>
    <mergeCell ref="Y35:Y36"/>
    <mergeCell ref="L36:M36"/>
    <mergeCell ref="Q36:R36"/>
    <mergeCell ref="V36:W36"/>
    <mergeCell ref="A23:A34"/>
    <mergeCell ref="A35:A36"/>
    <mergeCell ref="B35:C35"/>
    <mergeCell ref="E35:E36"/>
    <mergeCell ref="G35:H35"/>
    <mergeCell ref="J35:J36"/>
    <mergeCell ref="B36:C36"/>
    <mergeCell ref="G36:H36"/>
    <mergeCell ref="L35:M35"/>
    <mergeCell ref="O35:O36"/>
    <mergeCell ref="Q35:R35"/>
    <mergeCell ref="T35:T36"/>
    <mergeCell ref="V35:W35"/>
  </mergeCells>
  <phoneticPr fontId="15" type="noConversion"/>
  <printOptions horizontalCentered="1" verticalCentered="1"/>
  <pageMargins left="0" right="0" top="0" bottom="0" header="0" footer="0"/>
  <pageSetup paperSize="12" scale="71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showZeros="0" topLeftCell="K1" zoomScale="70" zoomScaleNormal="70" workbookViewId="0">
      <selection activeCell="AB40" sqref="AB40"/>
    </sheetView>
  </sheetViews>
  <sheetFormatPr defaultColWidth="8.875" defaultRowHeight="16.5" x14ac:dyDescent="0.25"/>
  <cols>
    <col min="1" max="1" width="8.875" style="25"/>
    <col min="2" max="2" width="8.875" style="681"/>
    <col min="3" max="3" width="9.625" style="682" customWidth="1"/>
    <col min="4" max="4" width="9.625" style="6" customWidth="1"/>
    <col min="5" max="5" width="8.875" style="6"/>
    <col min="6" max="6" width="8.875" style="681"/>
    <col min="7" max="7" width="8.875" style="25"/>
    <col min="8" max="9" width="8.875" style="7"/>
    <col min="10" max="10" width="8.875" style="25"/>
    <col min="11" max="11" width="11" style="25" customWidth="1"/>
    <col min="12" max="12" width="8.875" style="25"/>
    <col min="13" max="14" width="8.875" style="7"/>
    <col min="15" max="15" width="8.875" style="25"/>
    <col min="16" max="16" width="10.75" style="25" customWidth="1"/>
    <col min="17" max="17" width="8.875" style="25"/>
    <col min="18" max="19" width="8.875" style="7"/>
    <col min="20" max="21" width="8.875" style="25"/>
    <col min="22" max="22" width="8.875" style="683"/>
    <col min="23" max="24" width="8.875" style="7"/>
    <col min="25" max="25" width="8.875" style="25"/>
    <col min="26" max="26" width="11.125" style="25" customWidth="1"/>
    <col min="32" max="16384" width="8.875" style="6"/>
  </cols>
  <sheetData>
    <row r="1" spans="1:26" ht="27.75" x14ac:dyDescent="0.25">
      <c r="A1" s="599"/>
      <c r="B1" s="599"/>
      <c r="C1" s="599"/>
      <c r="D1" s="599"/>
      <c r="E1" s="599" t="s">
        <v>554</v>
      </c>
      <c r="F1" s="599"/>
      <c r="G1" s="599"/>
      <c r="H1" s="599"/>
      <c r="I1" s="599"/>
      <c r="J1" s="599"/>
      <c r="K1" s="599" t="s">
        <v>555</v>
      </c>
      <c r="L1" s="599"/>
      <c r="M1" s="599"/>
      <c r="N1" s="599"/>
      <c r="O1" s="599" t="s">
        <v>684</v>
      </c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</row>
    <row r="2" spans="1:26" ht="20.25" thickBot="1" x14ac:dyDescent="0.3">
      <c r="A2" s="600"/>
      <c r="B2" s="601" t="s">
        <v>557</v>
      </c>
      <c r="C2" s="602">
        <v>1080</v>
      </c>
      <c r="D2" s="603" t="s">
        <v>558</v>
      </c>
      <c r="E2" s="603"/>
      <c r="F2" s="604" t="s">
        <v>559</v>
      </c>
      <c r="G2" s="600"/>
      <c r="H2" s="600"/>
      <c r="I2" s="600"/>
      <c r="J2" s="603"/>
      <c r="K2" s="603"/>
      <c r="L2" s="600"/>
      <c r="M2" s="600"/>
      <c r="N2" s="600"/>
      <c r="O2" s="603"/>
      <c r="P2" s="603"/>
      <c r="Q2" s="600"/>
      <c r="R2" s="600"/>
      <c r="S2" s="600"/>
      <c r="T2" s="604" t="s">
        <v>560</v>
      </c>
      <c r="U2" s="600"/>
      <c r="V2" s="600"/>
      <c r="W2" s="600"/>
      <c r="X2" s="600"/>
      <c r="Y2" s="605" t="s">
        <v>561</v>
      </c>
      <c r="Z2" s="600"/>
    </row>
    <row r="3" spans="1:26" ht="20.25" thickBot="1" x14ac:dyDescent="0.3">
      <c r="A3" s="666" t="s">
        <v>562</v>
      </c>
      <c r="B3" s="743">
        <v>44088</v>
      </c>
      <c r="C3" s="725"/>
      <c r="D3" s="726">
        <v>44088</v>
      </c>
      <c r="E3" s="751"/>
      <c r="F3" s="727"/>
      <c r="G3" s="873">
        <v>44089</v>
      </c>
      <c r="H3" s="836"/>
      <c r="I3" s="837">
        <v>44089</v>
      </c>
      <c r="J3" s="837"/>
      <c r="K3" s="838"/>
      <c r="L3" s="830">
        <v>44090</v>
      </c>
      <c r="M3" s="831"/>
      <c r="N3" s="837">
        <v>44090</v>
      </c>
      <c r="O3" s="837"/>
      <c r="P3" s="838"/>
      <c r="Q3" s="858">
        <v>44091</v>
      </c>
      <c r="R3" s="859"/>
      <c r="S3" s="860">
        <v>44091</v>
      </c>
      <c r="T3" s="860"/>
      <c r="U3" s="861"/>
      <c r="V3" s="862">
        <v>44092</v>
      </c>
      <c r="W3" s="859"/>
      <c r="X3" s="860">
        <v>44092</v>
      </c>
      <c r="Y3" s="860"/>
      <c r="Z3" s="863"/>
    </row>
    <row r="4" spans="1:26" ht="33" x14ac:dyDescent="0.25">
      <c r="A4" s="684" t="s">
        <v>563</v>
      </c>
      <c r="B4" s="55" t="s">
        <v>636</v>
      </c>
      <c r="C4" s="24" t="s">
        <v>637</v>
      </c>
      <c r="D4" s="31" t="s">
        <v>638</v>
      </c>
      <c r="E4" s="31" t="s">
        <v>639</v>
      </c>
      <c r="F4" s="608" t="s">
        <v>640</v>
      </c>
      <c r="G4" s="685" t="s">
        <v>636</v>
      </c>
      <c r="H4" s="686" t="s">
        <v>637</v>
      </c>
      <c r="I4" s="687" t="s">
        <v>638</v>
      </c>
      <c r="J4" s="687" t="s">
        <v>639</v>
      </c>
      <c r="K4" s="688" t="s">
        <v>640</v>
      </c>
      <c r="L4" s="685" t="s">
        <v>636</v>
      </c>
      <c r="M4" s="686" t="s">
        <v>637</v>
      </c>
      <c r="N4" s="687" t="s">
        <v>638</v>
      </c>
      <c r="O4" s="687" t="s">
        <v>639</v>
      </c>
      <c r="P4" s="688" t="s">
        <v>640</v>
      </c>
      <c r="Q4" s="689" t="s">
        <v>636</v>
      </c>
      <c r="R4" s="686" t="s">
        <v>637</v>
      </c>
      <c r="S4" s="687" t="s">
        <v>638</v>
      </c>
      <c r="T4" s="687" t="s">
        <v>639</v>
      </c>
      <c r="U4" s="688" t="s">
        <v>640</v>
      </c>
      <c r="V4" s="690" t="s">
        <v>636</v>
      </c>
      <c r="W4" s="691" t="s">
        <v>637</v>
      </c>
      <c r="X4" s="692" t="s">
        <v>638</v>
      </c>
      <c r="Y4" s="692" t="s">
        <v>639</v>
      </c>
      <c r="Z4" s="693" t="s">
        <v>640</v>
      </c>
    </row>
    <row r="5" spans="1:26" ht="30.6" customHeight="1" x14ac:dyDescent="0.25">
      <c r="A5" s="864" t="s">
        <v>97</v>
      </c>
      <c r="B5" s="867" t="s">
        <v>685</v>
      </c>
      <c r="C5" s="563" t="s">
        <v>571</v>
      </c>
      <c r="D5" s="563">
        <v>110</v>
      </c>
      <c r="E5" s="563">
        <v>121</v>
      </c>
      <c r="F5" s="563">
        <v>0</v>
      </c>
      <c r="G5" s="728" t="s">
        <v>103</v>
      </c>
      <c r="H5" s="563" t="s">
        <v>569</v>
      </c>
      <c r="I5" s="563">
        <v>20</v>
      </c>
      <c r="J5" s="563">
        <v>22</v>
      </c>
      <c r="K5" s="563">
        <v>0</v>
      </c>
      <c r="L5" s="778" t="s">
        <v>7</v>
      </c>
      <c r="M5" s="563" t="s">
        <v>686</v>
      </c>
      <c r="N5" s="563">
        <v>150</v>
      </c>
      <c r="O5" s="563">
        <v>165</v>
      </c>
      <c r="P5" s="613">
        <v>0</v>
      </c>
      <c r="Q5" s="870" t="s">
        <v>106</v>
      </c>
      <c r="R5" s="563" t="s">
        <v>641</v>
      </c>
      <c r="S5" s="563">
        <v>5</v>
      </c>
      <c r="T5" s="563">
        <v>5.5</v>
      </c>
      <c r="U5" s="563">
        <v>0</v>
      </c>
      <c r="V5" s="778" t="s">
        <v>115</v>
      </c>
      <c r="W5" s="563" t="s">
        <v>687</v>
      </c>
      <c r="X5" s="563">
        <v>50</v>
      </c>
      <c r="Y5" s="563">
        <v>55</v>
      </c>
      <c r="Z5" s="613" t="s">
        <v>573</v>
      </c>
    </row>
    <row r="6" spans="1:26" ht="30.6" customHeight="1" x14ac:dyDescent="0.25">
      <c r="A6" s="865"/>
      <c r="B6" s="868"/>
      <c r="C6" s="563">
        <v>0</v>
      </c>
      <c r="D6" s="563">
        <v>0</v>
      </c>
      <c r="E6" s="563">
        <v>0</v>
      </c>
      <c r="F6" s="563">
        <v>0</v>
      </c>
      <c r="G6" s="729"/>
      <c r="H6" s="563" t="s">
        <v>571</v>
      </c>
      <c r="I6" s="563">
        <v>90</v>
      </c>
      <c r="J6" s="563">
        <v>99</v>
      </c>
      <c r="K6" s="563">
        <v>0</v>
      </c>
      <c r="L6" s="778"/>
      <c r="M6" s="563" t="s">
        <v>645</v>
      </c>
      <c r="N6" s="563">
        <v>10</v>
      </c>
      <c r="O6" s="563">
        <v>11</v>
      </c>
      <c r="P6" s="613">
        <v>0</v>
      </c>
      <c r="Q6" s="871"/>
      <c r="R6" s="563" t="s">
        <v>571</v>
      </c>
      <c r="S6" s="563">
        <v>110</v>
      </c>
      <c r="T6" s="563">
        <v>121</v>
      </c>
      <c r="U6" s="563">
        <v>0</v>
      </c>
      <c r="V6" s="778"/>
      <c r="W6" s="563" t="s">
        <v>571</v>
      </c>
      <c r="X6" s="563">
        <v>90</v>
      </c>
      <c r="Y6" s="563">
        <v>99</v>
      </c>
      <c r="Z6" s="613">
        <v>0</v>
      </c>
    </row>
    <row r="7" spans="1:26" ht="30.6" customHeight="1" x14ac:dyDescent="0.25">
      <c r="A7" s="866"/>
      <c r="B7" s="869"/>
      <c r="C7" s="563">
        <v>0</v>
      </c>
      <c r="D7" s="563">
        <v>0</v>
      </c>
      <c r="E7" s="563">
        <v>0</v>
      </c>
      <c r="F7" s="563">
        <v>0</v>
      </c>
      <c r="G7" s="730"/>
      <c r="H7" s="563">
        <v>0</v>
      </c>
      <c r="I7" s="563">
        <v>0</v>
      </c>
      <c r="J7" s="563">
        <v>0</v>
      </c>
      <c r="K7" s="563">
        <v>0</v>
      </c>
      <c r="L7" s="778"/>
      <c r="M7" s="563" t="s">
        <v>572</v>
      </c>
      <c r="N7" s="563">
        <v>20</v>
      </c>
      <c r="O7" s="563">
        <v>22</v>
      </c>
      <c r="P7" s="613" t="s">
        <v>573</v>
      </c>
      <c r="Q7" s="872"/>
      <c r="R7" s="563">
        <v>0</v>
      </c>
      <c r="S7" s="563">
        <v>0</v>
      </c>
      <c r="T7" s="563">
        <v>0</v>
      </c>
      <c r="U7" s="563">
        <v>0</v>
      </c>
      <c r="V7" s="778"/>
      <c r="W7" s="563">
        <v>0</v>
      </c>
      <c r="X7" s="563">
        <v>0</v>
      </c>
      <c r="Y7" s="563">
        <v>0</v>
      </c>
      <c r="Z7" s="613">
        <v>0</v>
      </c>
    </row>
    <row r="8" spans="1:26" ht="30.6" customHeight="1" x14ac:dyDescent="0.25">
      <c r="A8" s="852" t="s">
        <v>3</v>
      </c>
      <c r="B8" s="844" t="s">
        <v>688</v>
      </c>
      <c r="C8" s="563">
        <v>0</v>
      </c>
      <c r="D8" s="563">
        <v>0</v>
      </c>
      <c r="E8" s="563">
        <v>0</v>
      </c>
      <c r="F8" s="563">
        <v>0</v>
      </c>
      <c r="G8" s="721" t="s">
        <v>689</v>
      </c>
      <c r="H8" s="563">
        <v>0</v>
      </c>
      <c r="I8" s="563">
        <v>0</v>
      </c>
      <c r="J8" s="563">
        <v>0</v>
      </c>
      <c r="K8" s="563">
        <v>0</v>
      </c>
      <c r="L8" s="761" t="s">
        <v>690</v>
      </c>
      <c r="M8" s="563" t="s">
        <v>649</v>
      </c>
      <c r="N8" s="563">
        <v>50</v>
      </c>
      <c r="O8" s="563">
        <v>55</v>
      </c>
      <c r="P8" s="613" t="s">
        <v>579</v>
      </c>
      <c r="Q8" s="855" t="s">
        <v>113</v>
      </c>
      <c r="R8" s="563">
        <v>0</v>
      </c>
      <c r="S8" s="563">
        <v>0</v>
      </c>
      <c r="T8" s="563">
        <v>0</v>
      </c>
      <c r="U8" s="563">
        <v>0</v>
      </c>
      <c r="V8" s="761" t="s">
        <v>691</v>
      </c>
      <c r="W8" s="563">
        <v>0</v>
      </c>
      <c r="X8" s="563">
        <v>0</v>
      </c>
      <c r="Y8" s="563">
        <v>0</v>
      </c>
      <c r="Z8" s="613">
        <v>0</v>
      </c>
    </row>
    <row r="9" spans="1:26" ht="30.6" customHeight="1" x14ac:dyDescent="0.25">
      <c r="A9" s="852"/>
      <c r="B9" s="844"/>
      <c r="C9" s="563" t="s">
        <v>588</v>
      </c>
      <c r="D9" s="563">
        <v>5</v>
      </c>
      <c r="E9" s="694">
        <v>5.5</v>
      </c>
      <c r="F9" s="563">
        <v>0</v>
      </c>
      <c r="G9" s="731"/>
      <c r="H9" s="563" t="s">
        <v>649</v>
      </c>
      <c r="I9" s="563">
        <v>50</v>
      </c>
      <c r="J9" s="563">
        <v>55</v>
      </c>
      <c r="K9" s="563" t="s">
        <v>579</v>
      </c>
      <c r="L9" s="761"/>
      <c r="M9" s="563" t="s">
        <v>588</v>
      </c>
      <c r="N9" s="563">
        <v>5</v>
      </c>
      <c r="O9" s="694">
        <v>5.5</v>
      </c>
      <c r="P9" s="613">
        <v>0</v>
      </c>
      <c r="Q9" s="856"/>
      <c r="R9" s="563" t="s">
        <v>692</v>
      </c>
      <c r="S9" s="563">
        <v>5</v>
      </c>
      <c r="T9" s="563">
        <v>5.5</v>
      </c>
      <c r="U9" s="563" t="s">
        <v>573</v>
      </c>
      <c r="V9" s="761"/>
      <c r="W9" s="563" t="s">
        <v>649</v>
      </c>
      <c r="X9" s="563">
        <v>55</v>
      </c>
      <c r="Y9" s="695">
        <v>60.5</v>
      </c>
      <c r="Z9" s="613" t="s">
        <v>579</v>
      </c>
    </row>
    <row r="10" spans="1:26" ht="30.6" customHeight="1" x14ac:dyDescent="0.25">
      <c r="A10" s="852"/>
      <c r="B10" s="844"/>
      <c r="C10" s="563" t="s">
        <v>693</v>
      </c>
      <c r="D10" s="563">
        <v>60</v>
      </c>
      <c r="E10" s="563">
        <v>66</v>
      </c>
      <c r="F10" s="563">
        <v>0</v>
      </c>
      <c r="G10" s="731"/>
      <c r="H10" s="563" t="s">
        <v>590</v>
      </c>
      <c r="I10" s="563">
        <v>50</v>
      </c>
      <c r="J10" s="563">
        <v>55</v>
      </c>
      <c r="K10" s="563" t="s">
        <v>573</v>
      </c>
      <c r="L10" s="761"/>
      <c r="M10" s="563" t="s">
        <v>589</v>
      </c>
      <c r="N10" s="563">
        <v>45</v>
      </c>
      <c r="O10" s="694">
        <v>49.5</v>
      </c>
      <c r="P10" s="613" t="s">
        <v>573</v>
      </c>
      <c r="Q10" s="856"/>
      <c r="R10" s="563" t="s">
        <v>572</v>
      </c>
      <c r="S10" s="563">
        <v>15</v>
      </c>
      <c r="T10" s="563">
        <v>16.5</v>
      </c>
      <c r="U10" s="563" t="s">
        <v>573</v>
      </c>
      <c r="V10" s="761"/>
      <c r="W10" s="563" t="s">
        <v>694</v>
      </c>
      <c r="X10" s="563">
        <v>15</v>
      </c>
      <c r="Y10" s="695">
        <v>16.5</v>
      </c>
      <c r="Z10" s="613" t="s">
        <v>573</v>
      </c>
    </row>
    <row r="11" spans="1:26" ht="30.6" customHeight="1" x14ac:dyDescent="0.25">
      <c r="A11" s="852"/>
      <c r="B11" s="844"/>
      <c r="C11" s="563">
        <v>0</v>
      </c>
      <c r="D11" s="563">
        <v>0</v>
      </c>
      <c r="E11" s="563">
        <v>0</v>
      </c>
      <c r="F11" s="563">
        <v>0</v>
      </c>
      <c r="G11" s="731"/>
      <c r="H11" s="563" t="s">
        <v>694</v>
      </c>
      <c r="I11" s="563">
        <v>10</v>
      </c>
      <c r="J11" s="563">
        <v>11</v>
      </c>
      <c r="K11" s="563" t="s">
        <v>573</v>
      </c>
      <c r="L11" s="761"/>
      <c r="M11" s="563" t="s">
        <v>694</v>
      </c>
      <c r="N11" s="563">
        <v>10</v>
      </c>
      <c r="O11" s="563">
        <v>11</v>
      </c>
      <c r="P11" s="613" t="s">
        <v>573</v>
      </c>
      <c r="Q11" s="856"/>
      <c r="R11" s="563" t="s">
        <v>588</v>
      </c>
      <c r="S11" s="563">
        <v>5</v>
      </c>
      <c r="T11" s="563">
        <v>5.5</v>
      </c>
      <c r="U11" s="563">
        <v>0</v>
      </c>
      <c r="V11" s="761"/>
      <c r="W11" s="563" t="s">
        <v>588</v>
      </c>
      <c r="X11" s="563">
        <v>5</v>
      </c>
      <c r="Y11" s="695">
        <v>5.5</v>
      </c>
      <c r="Z11" s="613">
        <v>0</v>
      </c>
    </row>
    <row r="12" spans="1:26" ht="30.6" customHeight="1" x14ac:dyDescent="0.25">
      <c r="A12" s="852"/>
      <c r="B12" s="844"/>
      <c r="C12" s="563">
        <v>0</v>
      </c>
      <c r="D12" s="563">
        <v>0</v>
      </c>
      <c r="E12" s="563">
        <v>0</v>
      </c>
      <c r="F12" s="563">
        <v>0</v>
      </c>
      <c r="G12" s="731"/>
      <c r="H12" s="563" t="s">
        <v>695</v>
      </c>
      <c r="I12" s="563">
        <v>20</v>
      </c>
      <c r="J12" s="563">
        <v>22</v>
      </c>
      <c r="K12" s="563" t="s">
        <v>603</v>
      </c>
      <c r="L12" s="761"/>
      <c r="M12" s="563">
        <v>0</v>
      </c>
      <c r="N12" s="563">
        <v>0</v>
      </c>
      <c r="O12" s="563">
        <v>0</v>
      </c>
      <c r="P12" s="613">
        <v>0</v>
      </c>
      <c r="Q12" s="856"/>
      <c r="R12" s="563" t="s">
        <v>591</v>
      </c>
      <c r="S12" s="563">
        <v>10</v>
      </c>
      <c r="T12" s="563">
        <v>11</v>
      </c>
      <c r="U12" s="563" t="s">
        <v>573</v>
      </c>
      <c r="V12" s="761"/>
      <c r="W12" s="563" t="s">
        <v>572</v>
      </c>
      <c r="X12" s="563">
        <v>30</v>
      </c>
      <c r="Y12" s="695">
        <v>33</v>
      </c>
      <c r="Z12" s="613" t="s">
        <v>573</v>
      </c>
    </row>
    <row r="13" spans="1:26" ht="30.6" customHeight="1" x14ac:dyDescent="0.25">
      <c r="A13" s="852"/>
      <c r="B13" s="844"/>
      <c r="C13" s="563">
        <v>0</v>
      </c>
      <c r="D13" s="563">
        <v>0</v>
      </c>
      <c r="E13" s="563">
        <v>0</v>
      </c>
      <c r="F13" s="563">
        <v>0</v>
      </c>
      <c r="G13" s="731"/>
      <c r="H13" s="563" t="s">
        <v>572</v>
      </c>
      <c r="I13" s="563">
        <v>20</v>
      </c>
      <c r="J13" s="563">
        <v>22</v>
      </c>
      <c r="K13" s="563" t="s">
        <v>573</v>
      </c>
      <c r="L13" s="761"/>
      <c r="M13" s="563">
        <v>0</v>
      </c>
      <c r="N13" s="563">
        <v>0</v>
      </c>
      <c r="O13" s="563">
        <v>0</v>
      </c>
      <c r="P13" s="613">
        <v>0</v>
      </c>
      <c r="Q13" s="856"/>
      <c r="R13" s="563" t="s">
        <v>583</v>
      </c>
      <c r="S13" s="563">
        <v>80</v>
      </c>
      <c r="T13" s="563">
        <v>88</v>
      </c>
      <c r="U13" s="563" t="s">
        <v>584</v>
      </c>
      <c r="V13" s="761"/>
      <c r="W13" s="563" t="s">
        <v>696</v>
      </c>
      <c r="X13" s="563">
        <v>0.01</v>
      </c>
      <c r="Y13" s="695">
        <v>1.0999999999999999E-2</v>
      </c>
      <c r="Z13" s="613">
        <v>0</v>
      </c>
    </row>
    <row r="14" spans="1:26" ht="30.6" customHeight="1" x14ac:dyDescent="0.25">
      <c r="A14" s="852"/>
      <c r="B14" s="844"/>
      <c r="C14" s="563">
        <v>0</v>
      </c>
      <c r="D14" s="563">
        <v>0</v>
      </c>
      <c r="E14" s="563">
        <v>0</v>
      </c>
      <c r="F14" s="563">
        <v>0</v>
      </c>
      <c r="G14" s="731"/>
      <c r="H14" s="563" t="s">
        <v>588</v>
      </c>
      <c r="I14" s="563">
        <v>5</v>
      </c>
      <c r="J14" s="694">
        <v>5.5</v>
      </c>
      <c r="K14" s="563">
        <v>0</v>
      </c>
      <c r="L14" s="761"/>
      <c r="M14" s="563">
        <v>0</v>
      </c>
      <c r="N14" s="563">
        <v>0</v>
      </c>
      <c r="O14" s="563">
        <v>0</v>
      </c>
      <c r="P14" s="613">
        <v>0</v>
      </c>
      <c r="Q14" s="856"/>
      <c r="R14" s="563" t="s">
        <v>697</v>
      </c>
      <c r="S14" s="563">
        <v>10</v>
      </c>
      <c r="T14" s="563">
        <v>11</v>
      </c>
      <c r="U14" s="563" t="s">
        <v>573</v>
      </c>
      <c r="V14" s="761"/>
      <c r="W14" s="563" t="s">
        <v>597</v>
      </c>
      <c r="X14" s="563">
        <v>28</v>
      </c>
      <c r="Y14" s="695">
        <v>30.8</v>
      </c>
      <c r="Z14" s="613">
        <v>0</v>
      </c>
    </row>
    <row r="15" spans="1:26" ht="30.6" customHeight="1" x14ac:dyDescent="0.25">
      <c r="A15" s="852" t="s">
        <v>98</v>
      </c>
      <c r="B15" s="844" t="s">
        <v>698</v>
      </c>
      <c r="C15" s="563" t="s">
        <v>699</v>
      </c>
      <c r="D15" s="563">
        <v>42</v>
      </c>
      <c r="E15" s="694">
        <v>46.2</v>
      </c>
      <c r="F15" s="563">
        <v>0</v>
      </c>
      <c r="G15" s="721" t="s">
        <v>700</v>
      </c>
      <c r="H15" s="563" t="s">
        <v>701</v>
      </c>
      <c r="I15" s="563">
        <v>1</v>
      </c>
      <c r="J15" s="563">
        <v>1.1000000000000001</v>
      </c>
      <c r="K15" s="563">
        <v>0</v>
      </c>
      <c r="L15" s="761" t="s">
        <v>702</v>
      </c>
      <c r="M15" s="563" t="s">
        <v>703</v>
      </c>
      <c r="N15" s="563">
        <v>50</v>
      </c>
      <c r="O15" s="563">
        <v>55</v>
      </c>
      <c r="P15" s="613" t="s">
        <v>656</v>
      </c>
      <c r="Q15" s="855" t="s">
        <v>114</v>
      </c>
      <c r="R15" s="563" t="s">
        <v>588</v>
      </c>
      <c r="S15" s="563">
        <v>3</v>
      </c>
      <c r="T15" s="563">
        <v>3.3</v>
      </c>
      <c r="U15" s="563">
        <v>0</v>
      </c>
      <c r="V15" s="761" t="s">
        <v>116</v>
      </c>
      <c r="W15" s="563" t="s">
        <v>704</v>
      </c>
      <c r="X15" s="563">
        <v>1</v>
      </c>
      <c r="Y15" s="695">
        <v>1.1000000000000001</v>
      </c>
      <c r="Z15" s="613">
        <v>0</v>
      </c>
    </row>
    <row r="16" spans="1:26" ht="30.6" customHeight="1" x14ac:dyDescent="0.25">
      <c r="A16" s="852"/>
      <c r="B16" s="844"/>
      <c r="C16" s="563" t="s">
        <v>705</v>
      </c>
      <c r="D16" s="563">
        <v>55</v>
      </c>
      <c r="E16" s="694">
        <v>60.5</v>
      </c>
      <c r="F16" s="563">
        <v>0</v>
      </c>
      <c r="G16" s="731"/>
      <c r="H16" s="563" t="s">
        <v>592</v>
      </c>
      <c r="I16" s="563">
        <v>60</v>
      </c>
      <c r="J16" s="563">
        <v>66</v>
      </c>
      <c r="K16" s="563" t="s">
        <v>573</v>
      </c>
      <c r="L16" s="761"/>
      <c r="M16" s="563" t="s">
        <v>588</v>
      </c>
      <c r="N16" s="563">
        <v>3</v>
      </c>
      <c r="O16" s="694">
        <v>3.3</v>
      </c>
      <c r="P16" s="613">
        <v>0</v>
      </c>
      <c r="Q16" s="856"/>
      <c r="R16" s="563" t="s">
        <v>575</v>
      </c>
      <c r="S16" s="563">
        <v>20</v>
      </c>
      <c r="T16" s="563">
        <v>22</v>
      </c>
      <c r="U16" s="563" t="s">
        <v>573</v>
      </c>
      <c r="V16" s="761"/>
      <c r="W16" s="563" t="s">
        <v>706</v>
      </c>
      <c r="X16" s="563">
        <v>60</v>
      </c>
      <c r="Y16" s="695">
        <v>66</v>
      </c>
      <c r="Z16" s="613">
        <v>0</v>
      </c>
    </row>
    <row r="17" spans="1:26" ht="30.6" customHeight="1" x14ac:dyDescent="0.25">
      <c r="A17" s="852"/>
      <c r="B17" s="844"/>
      <c r="C17" s="563" t="s">
        <v>588</v>
      </c>
      <c r="D17" s="563">
        <v>3</v>
      </c>
      <c r="E17" s="694">
        <v>3.3</v>
      </c>
      <c r="F17" s="563">
        <v>0</v>
      </c>
      <c r="G17" s="731"/>
      <c r="H17" s="563" t="s">
        <v>604</v>
      </c>
      <c r="I17" s="563">
        <v>3</v>
      </c>
      <c r="J17" s="694">
        <v>3.3</v>
      </c>
      <c r="K17" s="563">
        <v>0</v>
      </c>
      <c r="L17" s="761"/>
      <c r="M17" s="563">
        <v>0</v>
      </c>
      <c r="N17" s="563">
        <v>0</v>
      </c>
      <c r="O17" s="563">
        <v>0</v>
      </c>
      <c r="P17" s="613">
        <v>0</v>
      </c>
      <c r="Q17" s="856"/>
      <c r="R17" s="563" t="s">
        <v>602</v>
      </c>
      <c r="S17" s="563">
        <v>46</v>
      </c>
      <c r="T17" s="563">
        <v>50.6</v>
      </c>
      <c r="U17" s="563" t="s">
        <v>603</v>
      </c>
      <c r="V17" s="761"/>
      <c r="W17" s="563" t="s">
        <v>588</v>
      </c>
      <c r="X17" s="563">
        <v>3</v>
      </c>
      <c r="Y17" s="695">
        <v>3.3</v>
      </c>
      <c r="Z17" s="613">
        <v>0</v>
      </c>
    </row>
    <row r="18" spans="1:26" ht="30.6" customHeight="1" x14ac:dyDescent="0.25">
      <c r="A18" s="852"/>
      <c r="B18" s="844"/>
      <c r="C18" s="563" t="s">
        <v>574</v>
      </c>
      <c r="D18" s="563">
        <v>10</v>
      </c>
      <c r="E18" s="694">
        <v>11</v>
      </c>
      <c r="F18" s="563" t="s">
        <v>573</v>
      </c>
      <c r="G18" s="731"/>
      <c r="H18" s="563" t="s">
        <v>588</v>
      </c>
      <c r="I18" s="563">
        <v>3</v>
      </c>
      <c r="J18" s="694">
        <v>3.3</v>
      </c>
      <c r="K18" s="563">
        <v>0</v>
      </c>
      <c r="L18" s="761"/>
      <c r="M18" s="563">
        <v>0</v>
      </c>
      <c r="N18" s="563">
        <v>0</v>
      </c>
      <c r="O18" s="563">
        <v>0</v>
      </c>
      <c r="P18" s="613">
        <v>0</v>
      </c>
      <c r="Q18" s="856"/>
      <c r="R18" s="563" t="s">
        <v>648</v>
      </c>
      <c r="S18" s="563">
        <v>10</v>
      </c>
      <c r="T18" s="563">
        <v>11</v>
      </c>
      <c r="U18" s="563" t="s">
        <v>573</v>
      </c>
      <c r="V18" s="761"/>
      <c r="W18" s="563" t="s">
        <v>707</v>
      </c>
      <c r="X18" s="563">
        <v>1</v>
      </c>
      <c r="Y18" s="695">
        <v>1.1000000000000001</v>
      </c>
      <c r="Z18" s="613">
        <v>0</v>
      </c>
    </row>
    <row r="19" spans="1:26" ht="30.6" customHeight="1" x14ac:dyDescent="0.25">
      <c r="A19" s="852" t="s">
        <v>668</v>
      </c>
      <c r="B19" s="721" t="s">
        <v>610</v>
      </c>
      <c r="C19" s="563" t="s">
        <v>611</v>
      </c>
      <c r="D19" s="563">
        <v>80</v>
      </c>
      <c r="E19" s="563">
        <v>88</v>
      </c>
      <c r="F19" s="563" t="s">
        <v>573</v>
      </c>
      <c r="G19" s="721" t="s">
        <v>708</v>
      </c>
      <c r="H19" s="563" t="s">
        <v>709</v>
      </c>
      <c r="I19" s="563">
        <v>80</v>
      </c>
      <c r="J19" s="563">
        <v>88</v>
      </c>
      <c r="K19" s="563" t="s">
        <v>573</v>
      </c>
      <c r="L19" s="721" t="s">
        <v>710</v>
      </c>
      <c r="M19" s="696" t="s">
        <v>711</v>
      </c>
      <c r="N19" s="563">
        <v>60</v>
      </c>
      <c r="O19" s="563">
        <v>66</v>
      </c>
      <c r="P19" s="613" t="s">
        <v>615</v>
      </c>
      <c r="Q19" s="855" t="s">
        <v>712</v>
      </c>
      <c r="R19" s="563" t="s">
        <v>590</v>
      </c>
      <c r="S19" s="563">
        <v>80</v>
      </c>
      <c r="T19" s="563">
        <v>88</v>
      </c>
      <c r="U19" s="563" t="s">
        <v>573</v>
      </c>
      <c r="V19" s="721" t="s">
        <v>713</v>
      </c>
      <c r="W19" s="563" t="s">
        <v>670</v>
      </c>
      <c r="X19" s="563">
        <v>1</v>
      </c>
      <c r="Y19" s="695">
        <v>1.1000000000000001</v>
      </c>
      <c r="Z19" s="613">
        <v>0</v>
      </c>
    </row>
    <row r="20" spans="1:26" ht="30.6" customHeight="1" x14ac:dyDescent="0.25">
      <c r="A20" s="852"/>
      <c r="B20" s="731"/>
      <c r="C20" s="563" t="s">
        <v>604</v>
      </c>
      <c r="D20" s="563">
        <v>0.5</v>
      </c>
      <c r="E20" s="697">
        <v>0.55000000000000004</v>
      </c>
      <c r="F20" s="563">
        <v>0</v>
      </c>
      <c r="G20" s="731"/>
      <c r="H20" s="563" t="s">
        <v>593</v>
      </c>
      <c r="I20" s="563">
        <v>1</v>
      </c>
      <c r="J20" s="694">
        <v>1.1000000000000001</v>
      </c>
      <c r="K20" s="563">
        <v>0</v>
      </c>
      <c r="L20" s="731"/>
      <c r="M20" s="563" t="s">
        <v>588</v>
      </c>
      <c r="N20" s="563">
        <v>3</v>
      </c>
      <c r="O20" s="694">
        <v>3.3</v>
      </c>
      <c r="P20" s="613">
        <v>0</v>
      </c>
      <c r="Q20" s="856"/>
      <c r="R20" s="563" t="s">
        <v>707</v>
      </c>
      <c r="S20" s="563">
        <v>1</v>
      </c>
      <c r="T20" s="563">
        <v>1.1000000000000001</v>
      </c>
      <c r="U20" s="563">
        <v>0</v>
      </c>
      <c r="V20" s="731"/>
      <c r="W20" s="563" t="s">
        <v>600</v>
      </c>
      <c r="X20" s="563">
        <v>80</v>
      </c>
      <c r="Y20" s="695">
        <v>88</v>
      </c>
      <c r="Z20" s="613" t="s">
        <v>573</v>
      </c>
    </row>
    <row r="21" spans="1:26" ht="30.6" customHeight="1" thickBot="1" x14ac:dyDescent="0.3">
      <c r="A21" s="853"/>
      <c r="B21" s="854"/>
      <c r="C21" s="615" t="s">
        <v>588</v>
      </c>
      <c r="D21" s="615">
        <v>3</v>
      </c>
      <c r="E21" s="698">
        <v>3.3</v>
      </c>
      <c r="F21" s="615">
        <v>0</v>
      </c>
      <c r="G21" s="854"/>
      <c r="H21" s="615" t="s">
        <v>588</v>
      </c>
      <c r="I21" s="615">
        <v>3</v>
      </c>
      <c r="J21" s="699">
        <v>3.3</v>
      </c>
      <c r="K21" s="615">
        <v>0</v>
      </c>
      <c r="L21" s="854"/>
      <c r="M21" s="615" t="s">
        <v>675</v>
      </c>
      <c r="N21" s="615">
        <v>5</v>
      </c>
      <c r="O21" s="699">
        <v>5.5</v>
      </c>
      <c r="P21" s="618">
        <v>0</v>
      </c>
      <c r="Q21" s="857"/>
      <c r="R21" s="615" t="s">
        <v>588</v>
      </c>
      <c r="S21" s="615">
        <v>3</v>
      </c>
      <c r="T21" s="615">
        <v>3.3</v>
      </c>
      <c r="U21" s="615">
        <v>0</v>
      </c>
      <c r="V21" s="854"/>
      <c r="W21" s="615" t="s">
        <v>588</v>
      </c>
      <c r="X21" s="615">
        <v>3</v>
      </c>
      <c r="Y21" s="700">
        <v>3.3</v>
      </c>
      <c r="Z21" s="618">
        <v>0</v>
      </c>
    </row>
    <row r="22" spans="1:26" ht="16.149999999999999" customHeight="1" x14ac:dyDescent="0.25">
      <c r="A22" s="810" t="s">
        <v>622</v>
      </c>
      <c r="B22" s="619"/>
      <c r="C22" s="620"/>
      <c r="D22" s="620"/>
      <c r="E22" s="621"/>
      <c r="F22" s="620"/>
      <c r="G22" s="622"/>
      <c r="H22" s="623"/>
      <c r="I22" s="623"/>
      <c r="J22" s="624"/>
      <c r="K22" s="623"/>
      <c r="L22" s="622"/>
      <c r="M22" s="623"/>
      <c r="N22" s="623"/>
      <c r="O22" s="624"/>
      <c r="P22" s="623"/>
      <c r="Q22" s="622"/>
      <c r="R22" s="623"/>
      <c r="S22" s="623"/>
      <c r="T22" s="624"/>
      <c r="U22" s="623"/>
      <c r="V22" s="622"/>
      <c r="W22" s="623"/>
      <c r="X22" s="623"/>
      <c r="Y22" s="624"/>
      <c r="Z22" s="625"/>
    </row>
    <row r="23" spans="1:26" x14ac:dyDescent="0.25">
      <c r="A23" s="811"/>
      <c r="B23" s="626"/>
      <c r="C23" s="627"/>
      <c r="D23" s="627"/>
      <c r="E23" s="628"/>
      <c r="F23" s="627"/>
      <c r="G23" s="629"/>
      <c r="H23" s="630"/>
      <c r="I23" s="630"/>
      <c r="J23" s="631"/>
      <c r="K23" s="630"/>
      <c r="L23" s="629"/>
      <c r="M23" s="630"/>
      <c r="N23" s="630"/>
      <c r="O23" s="631"/>
      <c r="P23" s="630"/>
      <c r="Q23" s="629"/>
      <c r="R23" s="630"/>
      <c r="S23" s="630"/>
      <c r="T23" s="631"/>
      <c r="U23" s="630"/>
      <c r="V23" s="629"/>
      <c r="W23" s="630"/>
      <c r="X23" s="630"/>
      <c r="Y23" s="631"/>
      <c r="Z23" s="632"/>
    </row>
    <row r="24" spans="1:26" x14ac:dyDescent="0.25">
      <c r="A24" s="811"/>
      <c r="B24" s="633"/>
      <c r="C24" s="634"/>
      <c r="D24" s="634"/>
      <c r="E24" s="635"/>
      <c r="F24" s="634"/>
      <c r="G24" s="636"/>
      <c r="H24" s="637"/>
      <c r="I24" s="637"/>
      <c r="J24" s="638"/>
      <c r="K24" s="637"/>
      <c r="L24" s="636"/>
      <c r="M24" s="637"/>
      <c r="N24" s="637"/>
      <c r="O24" s="638"/>
      <c r="P24" s="637"/>
      <c r="Q24" s="636"/>
      <c r="R24" s="637"/>
      <c r="S24" s="637"/>
      <c r="T24" s="638"/>
      <c r="U24" s="637"/>
      <c r="V24" s="636"/>
      <c r="W24" s="637"/>
      <c r="X24" s="637"/>
      <c r="Y24" s="638"/>
      <c r="Z24" s="639"/>
    </row>
    <row r="25" spans="1:26" x14ac:dyDescent="0.25">
      <c r="A25" s="811"/>
      <c r="B25" s="640"/>
      <c r="C25" s="641"/>
      <c r="D25" s="641"/>
      <c r="E25" s="642"/>
      <c r="F25" s="641"/>
      <c r="G25" s="643"/>
      <c r="H25" s="644"/>
      <c r="I25" s="644"/>
      <c r="J25" s="645"/>
      <c r="K25" s="644"/>
      <c r="L25" s="643"/>
      <c r="M25" s="644"/>
      <c r="N25" s="644"/>
      <c r="O25" s="645"/>
      <c r="P25" s="644"/>
      <c r="Q25" s="643"/>
      <c r="R25" s="644"/>
      <c r="S25" s="644"/>
      <c r="T25" s="645"/>
      <c r="U25" s="644"/>
      <c r="V25" s="643"/>
      <c r="W25" s="644"/>
      <c r="X25" s="644"/>
      <c r="Y25" s="645"/>
      <c r="Z25" s="646"/>
    </row>
    <row r="26" spans="1:26" x14ac:dyDescent="0.25">
      <c r="A26" s="811"/>
      <c r="B26" s="626"/>
      <c r="C26" s="627"/>
      <c r="D26" s="627"/>
      <c r="E26" s="628"/>
      <c r="F26" s="627"/>
      <c r="G26" s="629"/>
      <c r="H26" s="630"/>
      <c r="I26" s="630"/>
      <c r="J26" s="631"/>
      <c r="K26" s="630"/>
      <c r="L26" s="629"/>
      <c r="M26" s="630"/>
      <c r="N26" s="630"/>
      <c r="O26" s="631"/>
      <c r="P26" s="630"/>
      <c r="Q26" s="629"/>
      <c r="R26" s="630"/>
      <c r="S26" s="630"/>
      <c r="T26" s="631"/>
      <c r="U26" s="630"/>
      <c r="V26" s="629"/>
      <c r="W26" s="630"/>
      <c r="X26" s="630"/>
      <c r="Y26" s="631"/>
      <c r="Z26" s="632"/>
    </row>
    <row r="27" spans="1:26" x14ac:dyDescent="0.25">
      <c r="A27" s="811"/>
      <c r="B27" s="633"/>
      <c r="C27" s="634"/>
      <c r="D27" s="634"/>
      <c r="E27" s="635"/>
      <c r="F27" s="634"/>
      <c r="G27" s="636"/>
      <c r="H27" s="637"/>
      <c r="I27" s="637"/>
      <c r="J27" s="638"/>
      <c r="K27" s="637"/>
      <c r="L27" s="636"/>
      <c r="M27" s="637"/>
      <c r="N27" s="637"/>
      <c r="O27" s="638"/>
      <c r="P27" s="637"/>
      <c r="Q27" s="636"/>
      <c r="R27" s="637"/>
      <c r="S27" s="637"/>
      <c r="T27" s="638"/>
      <c r="U27" s="637"/>
      <c r="V27" s="636"/>
      <c r="W27" s="637"/>
      <c r="X27" s="637"/>
      <c r="Y27" s="638"/>
      <c r="Z27" s="639"/>
    </row>
    <row r="28" spans="1:26" x14ac:dyDescent="0.25">
      <c r="A28" s="811"/>
      <c r="B28" s="640"/>
      <c r="C28" s="641"/>
      <c r="D28" s="641"/>
      <c r="E28" s="642"/>
      <c r="F28" s="641"/>
      <c r="G28" s="643"/>
      <c r="H28" s="644"/>
      <c r="I28" s="644"/>
      <c r="J28" s="645"/>
      <c r="K28" s="644"/>
      <c r="L28" s="643"/>
      <c r="M28" s="644"/>
      <c r="N28" s="644"/>
      <c r="O28" s="645"/>
      <c r="P28" s="644"/>
      <c r="Q28" s="643"/>
      <c r="R28" s="644"/>
      <c r="S28" s="644"/>
      <c r="T28" s="645"/>
      <c r="U28" s="644"/>
      <c r="V28" s="643"/>
      <c r="W28" s="644"/>
      <c r="X28" s="644"/>
      <c r="Y28" s="645"/>
      <c r="Z28" s="646"/>
    </row>
    <row r="29" spans="1:26" x14ac:dyDescent="0.25">
      <c r="A29" s="811"/>
      <c r="B29" s="626"/>
      <c r="C29" s="627"/>
      <c r="D29" s="627"/>
      <c r="E29" s="628"/>
      <c r="F29" s="627"/>
      <c r="G29" s="629"/>
      <c r="H29" s="630"/>
      <c r="I29" s="630"/>
      <c r="J29" s="631"/>
      <c r="K29" s="630"/>
      <c r="L29" s="629"/>
      <c r="M29" s="630"/>
      <c r="N29" s="630"/>
      <c r="O29" s="631"/>
      <c r="P29" s="630"/>
      <c r="Q29" s="629"/>
      <c r="R29" s="630"/>
      <c r="S29" s="630"/>
      <c r="T29" s="631"/>
      <c r="U29" s="630"/>
      <c r="V29" s="629"/>
      <c r="W29" s="630"/>
      <c r="X29" s="630"/>
      <c r="Y29" s="631"/>
      <c r="Z29" s="632"/>
    </row>
    <row r="30" spans="1:26" x14ac:dyDescent="0.25">
      <c r="A30" s="811"/>
      <c r="B30" s="633"/>
      <c r="C30" s="634"/>
      <c r="D30" s="634"/>
      <c r="E30" s="635"/>
      <c r="F30" s="634"/>
      <c r="G30" s="636"/>
      <c r="H30" s="637"/>
      <c r="I30" s="637"/>
      <c r="J30" s="638"/>
      <c r="K30" s="637"/>
      <c r="L30" s="636"/>
      <c r="M30" s="637"/>
      <c r="N30" s="637"/>
      <c r="O30" s="638"/>
      <c r="P30" s="637"/>
      <c r="Q30" s="636"/>
      <c r="R30" s="637"/>
      <c r="S30" s="637"/>
      <c r="T30" s="638"/>
      <c r="U30" s="637"/>
      <c r="V30" s="636"/>
      <c r="W30" s="637"/>
      <c r="X30" s="637"/>
      <c r="Y30" s="638"/>
      <c r="Z30" s="639"/>
    </row>
    <row r="31" spans="1:26" x14ac:dyDescent="0.25">
      <c r="A31" s="811"/>
      <c r="B31" s="640"/>
      <c r="C31" s="641"/>
      <c r="D31" s="641"/>
      <c r="E31" s="642"/>
      <c r="F31" s="641"/>
      <c r="G31" s="643"/>
      <c r="H31" s="644"/>
      <c r="I31" s="644"/>
      <c r="J31" s="645"/>
      <c r="K31" s="644"/>
      <c r="L31" s="643"/>
      <c r="M31" s="644"/>
      <c r="N31" s="644"/>
      <c r="O31" s="645"/>
      <c r="P31" s="644"/>
      <c r="Q31" s="643"/>
      <c r="R31" s="644"/>
      <c r="S31" s="644"/>
      <c r="T31" s="645"/>
      <c r="U31" s="644"/>
      <c r="V31" s="643"/>
      <c r="W31" s="644"/>
      <c r="X31" s="644"/>
      <c r="Y31" s="645"/>
      <c r="Z31" s="646"/>
    </row>
    <row r="32" spans="1:26" x14ac:dyDescent="0.25">
      <c r="A32" s="811"/>
      <c r="B32" s="626"/>
      <c r="C32" s="627"/>
      <c r="D32" s="627"/>
      <c r="E32" s="628"/>
      <c r="F32" s="627"/>
      <c r="G32" s="629"/>
      <c r="H32" s="630"/>
      <c r="I32" s="630"/>
      <c r="J32" s="631"/>
      <c r="K32" s="630"/>
      <c r="L32" s="629"/>
      <c r="M32" s="630"/>
      <c r="N32" s="630"/>
      <c r="O32" s="631"/>
      <c r="P32" s="630"/>
      <c r="Q32" s="629"/>
      <c r="R32" s="630"/>
      <c r="S32" s="630"/>
      <c r="T32" s="631"/>
      <c r="U32" s="630"/>
      <c r="V32" s="629"/>
      <c r="W32" s="630"/>
      <c r="X32" s="630"/>
      <c r="Y32" s="631"/>
      <c r="Z32" s="632"/>
    </row>
    <row r="33" spans="1:26" ht="17.25" thickBot="1" x14ac:dyDescent="0.3">
      <c r="A33" s="812"/>
      <c r="B33" s="647"/>
      <c r="C33" s="648"/>
      <c r="D33" s="648"/>
      <c r="E33" s="649"/>
      <c r="F33" s="648"/>
      <c r="G33" s="650"/>
      <c r="H33" s="651"/>
      <c r="I33" s="651"/>
      <c r="J33" s="652"/>
      <c r="K33" s="651"/>
      <c r="L33" s="650"/>
      <c r="M33" s="651"/>
      <c r="N33" s="651"/>
      <c r="O33" s="652"/>
      <c r="P33" s="651"/>
      <c r="Q33" s="650"/>
      <c r="R33" s="651"/>
      <c r="S33" s="651"/>
      <c r="T33" s="652"/>
      <c r="U33" s="651"/>
      <c r="V33" s="650"/>
      <c r="W33" s="651"/>
      <c r="X33" s="651"/>
      <c r="Y33" s="652"/>
      <c r="Z33" s="653"/>
    </row>
    <row r="34" spans="1:26" ht="16.149999999999999" customHeight="1" x14ac:dyDescent="0.25">
      <c r="A34" s="813" t="s">
        <v>623</v>
      </c>
      <c r="B34" s="801" t="s">
        <v>624</v>
      </c>
      <c r="C34" s="801"/>
      <c r="D34" s="654"/>
      <c r="E34" s="802" t="s">
        <v>625</v>
      </c>
      <c r="F34" s="655"/>
      <c r="G34" s="800" t="s">
        <v>624</v>
      </c>
      <c r="H34" s="801"/>
      <c r="I34" s="654"/>
      <c r="J34" s="802" t="s">
        <v>625</v>
      </c>
      <c r="K34" s="655"/>
      <c r="L34" s="800" t="s">
        <v>624</v>
      </c>
      <c r="M34" s="801"/>
      <c r="N34" s="654"/>
      <c r="O34" s="802" t="s">
        <v>625</v>
      </c>
      <c r="P34" s="656"/>
      <c r="Q34" s="804" t="s">
        <v>624</v>
      </c>
      <c r="R34" s="804"/>
      <c r="S34" s="657"/>
      <c r="T34" s="805" t="s">
        <v>625</v>
      </c>
      <c r="U34" s="655"/>
      <c r="V34" s="800" t="s">
        <v>624</v>
      </c>
      <c r="W34" s="801"/>
      <c r="X34" s="654"/>
      <c r="Y34" s="802" t="s">
        <v>625</v>
      </c>
      <c r="Z34" s="655"/>
    </row>
    <row r="35" spans="1:26" ht="17.25" thickBot="1" x14ac:dyDescent="0.3">
      <c r="A35" s="814"/>
      <c r="B35" s="815" t="s">
        <v>626</v>
      </c>
      <c r="C35" s="808"/>
      <c r="D35" s="659"/>
      <c r="E35" s="803"/>
      <c r="F35" s="660"/>
      <c r="G35" s="807" t="s">
        <v>626</v>
      </c>
      <c r="H35" s="808"/>
      <c r="I35" s="659"/>
      <c r="J35" s="803"/>
      <c r="K35" s="660"/>
      <c r="L35" s="807" t="s">
        <v>626</v>
      </c>
      <c r="M35" s="808"/>
      <c r="N35" s="659"/>
      <c r="O35" s="803"/>
      <c r="P35" s="661"/>
      <c r="Q35" s="809" t="s">
        <v>626</v>
      </c>
      <c r="R35" s="809"/>
      <c r="S35" s="662"/>
      <c r="T35" s="806"/>
      <c r="U35" s="660"/>
      <c r="V35" s="807" t="s">
        <v>626</v>
      </c>
      <c r="W35" s="808"/>
      <c r="X35" s="659"/>
      <c r="Y35" s="803"/>
      <c r="Z35" s="660"/>
    </row>
    <row r="36" spans="1:26" x14ac:dyDescent="0.25">
      <c r="A36" s="663" t="s">
        <v>677</v>
      </c>
      <c r="B36" s="663"/>
      <c r="C36" s="663"/>
      <c r="D36" s="664" t="s">
        <v>678</v>
      </c>
      <c r="E36" s="664"/>
      <c r="F36" s="664"/>
      <c r="G36" s="664"/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</row>
    <row r="37" spans="1:26" x14ac:dyDescent="0.25">
      <c r="A37" s="664" t="s">
        <v>679</v>
      </c>
      <c r="B37" s="664"/>
      <c r="C37" s="664"/>
      <c r="D37" s="664"/>
      <c r="E37" s="664"/>
      <c r="F37" s="664"/>
      <c r="G37" s="664"/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</row>
    <row r="38" spans="1:26" x14ac:dyDescent="0.25">
      <c r="A38" s="664" t="s">
        <v>680</v>
      </c>
      <c r="B38" s="664"/>
      <c r="C38" s="664"/>
      <c r="D38" s="664"/>
      <c r="E38" s="664"/>
      <c r="F38" s="664"/>
      <c r="G38" s="664"/>
      <c r="H38" s="664"/>
      <c r="I38" s="664"/>
      <c r="J38" s="664"/>
      <c r="K38" s="664"/>
      <c r="L38" s="664"/>
      <c r="M38" s="664"/>
      <c r="N38" s="664"/>
      <c r="O38" s="664"/>
      <c r="P38" s="664"/>
      <c r="Q38" s="664"/>
      <c r="R38" s="664"/>
      <c r="S38" s="664"/>
      <c r="T38" s="664"/>
      <c r="U38" s="664"/>
      <c r="V38" s="664"/>
      <c r="W38" s="664"/>
      <c r="X38" s="664"/>
      <c r="Y38" s="664"/>
      <c r="Z38" s="664"/>
    </row>
    <row r="39" spans="1:26" x14ac:dyDescent="0.25">
      <c r="A39" s="664" t="s">
        <v>681</v>
      </c>
      <c r="B39" s="664"/>
      <c r="C39" s="664"/>
      <c r="D39" s="664"/>
      <c r="E39" s="664"/>
      <c r="F39" s="664"/>
      <c r="G39" s="664"/>
      <c r="H39" s="664"/>
      <c r="I39" s="664"/>
      <c r="J39" s="664"/>
      <c r="K39" s="664"/>
      <c r="L39" s="664"/>
      <c r="M39" s="664"/>
      <c r="N39" s="664"/>
      <c r="O39" s="664"/>
      <c r="P39" s="664"/>
      <c r="Q39" s="664"/>
      <c r="R39" s="664"/>
      <c r="S39" s="664"/>
      <c r="T39" s="664"/>
      <c r="U39" s="664"/>
      <c r="V39" s="664"/>
      <c r="W39" s="664"/>
      <c r="X39" s="664"/>
      <c r="Y39" s="664"/>
      <c r="Z39" s="664"/>
    </row>
    <row r="40" spans="1:26" x14ac:dyDescent="0.25">
      <c r="A40" s="664" t="s">
        <v>682</v>
      </c>
      <c r="B40" s="664"/>
      <c r="C40" s="664"/>
      <c r="D40" s="664"/>
      <c r="E40" s="664"/>
      <c r="F40" s="664"/>
      <c r="G40" s="664"/>
      <c r="H40" s="664"/>
      <c r="I40" s="664"/>
      <c r="J40" s="664"/>
      <c r="K40" s="664"/>
      <c r="L40" s="664"/>
      <c r="M40" s="664"/>
      <c r="N40" s="664"/>
      <c r="O40" s="664"/>
      <c r="P40" s="664"/>
      <c r="Q40" s="664"/>
      <c r="R40" s="664"/>
      <c r="S40" s="664"/>
      <c r="T40" s="664"/>
      <c r="U40" s="664"/>
      <c r="V40" s="664"/>
      <c r="W40" s="664"/>
      <c r="X40" s="664"/>
      <c r="Y40" s="664"/>
      <c r="Z40" s="665"/>
    </row>
    <row r="41" spans="1:26" x14ac:dyDescent="0.25">
      <c r="A41" s="664" t="s">
        <v>683</v>
      </c>
      <c r="B41" s="664"/>
      <c r="C41" s="664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4"/>
      <c r="P41" s="664"/>
      <c r="Q41" s="664"/>
      <c r="R41" s="664"/>
      <c r="S41" s="664"/>
      <c r="T41" s="664"/>
      <c r="U41" s="664"/>
      <c r="V41" s="664"/>
      <c r="W41" s="664"/>
      <c r="X41" s="664"/>
      <c r="Y41" s="664"/>
      <c r="Z41" s="665"/>
    </row>
    <row r="42" spans="1:26" x14ac:dyDescent="0.25">
      <c r="A42" s="7"/>
    </row>
  </sheetData>
  <mergeCells count="51">
    <mergeCell ref="N3:P3"/>
    <mergeCell ref="B3:C3"/>
    <mergeCell ref="D3:F3"/>
    <mergeCell ref="G3:H3"/>
    <mergeCell ref="I3:K3"/>
    <mergeCell ref="L3:M3"/>
    <mergeCell ref="A5:A7"/>
    <mergeCell ref="B5:B7"/>
    <mergeCell ref="G5:G7"/>
    <mergeCell ref="L5:L7"/>
    <mergeCell ref="Q5:Q7"/>
    <mergeCell ref="V8:V14"/>
    <mergeCell ref="Q3:R3"/>
    <mergeCell ref="S3:U3"/>
    <mergeCell ref="V3:W3"/>
    <mergeCell ref="X3:Z3"/>
    <mergeCell ref="V5:V7"/>
    <mergeCell ref="A8:A14"/>
    <mergeCell ref="B8:B14"/>
    <mergeCell ref="G8:G14"/>
    <mergeCell ref="L8:L14"/>
    <mergeCell ref="Q8:Q14"/>
    <mergeCell ref="V19:V21"/>
    <mergeCell ref="A15:A18"/>
    <mergeCell ref="B15:B18"/>
    <mergeCell ref="G15:G18"/>
    <mergeCell ref="L15:L18"/>
    <mergeCell ref="Q15:Q18"/>
    <mergeCell ref="V15:V18"/>
    <mergeCell ref="A19:A21"/>
    <mergeCell ref="B19:B21"/>
    <mergeCell ref="G19:G21"/>
    <mergeCell ref="L19:L21"/>
    <mergeCell ref="Q19:Q21"/>
    <mergeCell ref="Y34:Y35"/>
    <mergeCell ref="L35:M35"/>
    <mergeCell ref="Q35:R35"/>
    <mergeCell ref="V35:W35"/>
    <mergeCell ref="A22:A33"/>
    <mergeCell ref="A34:A35"/>
    <mergeCell ref="B34:C34"/>
    <mergeCell ref="E34:E35"/>
    <mergeCell ref="G34:H34"/>
    <mergeCell ref="J34:J35"/>
    <mergeCell ref="B35:C35"/>
    <mergeCell ref="G35:H35"/>
    <mergeCell ref="L34:M34"/>
    <mergeCell ref="O34:O35"/>
    <mergeCell ref="Q34:R34"/>
    <mergeCell ref="T34:T35"/>
    <mergeCell ref="V34:W34"/>
  </mergeCells>
  <phoneticPr fontId="15" type="noConversion"/>
  <printOptions horizontalCentered="1" verticalCentered="1"/>
  <pageMargins left="0" right="0" top="0" bottom="0" header="0" footer="0"/>
  <pageSetup paperSize="12" scale="74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showZeros="0" zoomScale="70" zoomScaleNormal="70" workbookViewId="0">
      <selection activeCell="K9" sqref="K9"/>
    </sheetView>
  </sheetViews>
  <sheetFormatPr defaultRowHeight="16.5" x14ac:dyDescent="0.25"/>
  <cols>
    <col min="3" max="3" width="9.5" customWidth="1"/>
    <col min="6" max="6" width="10.75" customWidth="1"/>
    <col min="11" max="11" width="11.5" customWidth="1"/>
    <col min="16" max="16" width="11" customWidth="1"/>
    <col min="21" max="21" width="10.5" customWidth="1"/>
  </cols>
  <sheetData>
    <row r="1" spans="1:26" ht="27.75" x14ac:dyDescent="0.25">
      <c r="A1" s="599"/>
      <c r="B1" s="599"/>
      <c r="C1" s="599"/>
      <c r="D1" s="599"/>
      <c r="E1" s="599"/>
      <c r="F1" s="599" t="s">
        <v>554</v>
      </c>
      <c r="G1" s="599"/>
      <c r="H1" s="599"/>
      <c r="I1" s="599"/>
      <c r="J1" s="599"/>
      <c r="K1" s="599"/>
      <c r="L1" s="599"/>
      <c r="M1" s="599" t="s">
        <v>555</v>
      </c>
      <c r="N1" s="599"/>
      <c r="O1" s="599"/>
      <c r="P1" s="599" t="s">
        <v>714</v>
      </c>
      <c r="Q1" s="599"/>
      <c r="R1" s="599"/>
      <c r="S1" s="599"/>
      <c r="T1" s="599"/>
      <c r="U1" s="599"/>
      <c r="V1" s="599"/>
      <c r="W1" s="599"/>
      <c r="X1" s="599"/>
      <c r="Y1" s="599"/>
      <c r="Z1" s="599"/>
    </row>
    <row r="2" spans="1:26" ht="20.25" thickBot="1" x14ac:dyDescent="0.3">
      <c r="A2" s="600"/>
      <c r="B2" s="701" t="s">
        <v>557</v>
      </c>
      <c r="C2" s="600">
        <v>1080</v>
      </c>
      <c r="D2" s="600"/>
      <c r="E2" s="603" t="s">
        <v>558</v>
      </c>
      <c r="F2" s="603"/>
      <c r="G2" s="702" t="s">
        <v>559</v>
      </c>
      <c r="H2" s="600"/>
      <c r="I2" s="600"/>
      <c r="J2" s="600"/>
      <c r="K2" s="603"/>
      <c r="L2" s="603"/>
      <c r="M2" s="600"/>
      <c r="N2" s="600"/>
      <c r="O2" s="600"/>
      <c r="P2" s="603"/>
      <c r="Q2" s="603"/>
      <c r="R2" s="600"/>
      <c r="S2" s="600"/>
      <c r="T2" s="8" t="s">
        <v>560</v>
      </c>
      <c r="U2" s="600"/>
      <c r="V2" s="600"/>
      <c r="W2" s="600"/>
      <c r="X2" s="600"/>
      <c r="Y2" s="605" t="s">
        <v>561</v>
      </c>
      <c r="Z2" s="600"/>
    </row>
    <row r="3" spans="1:26" x14ac:dyDescent="0.25">
      <c r="A3" s="666" t="s">
        <v>562</v>
      </c>
      <c r="B3" s="830">
        <v>44095</v>
      </c>
      <c r="C3" s="831"/>
      <c r="D3" s="837">
        <v>44095</v>
      </c>
      <c r="E3" s="837"/>
      <c r="F3" s="838"/>
      <c r="G3" s="848">
        <v>44096</v>
      </c>
      <c r="H3" s="849"/>
      <c r="I3" s="839">
        <v>44096</v>
      </c>
      <c r="J3" s="850"/>
      <c r="K3" s="851"/>
      <c r="L3" s="848">
        <v>44097</v>
      </c>
      <c r="M3" s="849"/>
      <c r="N3" s="839">
        <v>44097</v>
      </c>
      <c r="O3" s="850"/>
      <c r="P3" s="851"/>
      <c r="Q3" s="884">
        <v>44098</v>
      </c>
      <c r="R3" s="849"/>
      <c r="S3" s="839">
        <v>44098</v>
      </c>
      <c r="T3" s="850"/>
      <c r="U3" s="851"/>
      <c r="V3" s="848">
        <v>44099</v>
      </c>
      <c r="W3" s="849"/>
      <c r="X3" s="839">
        <v>44099</v>
      </c>
      <c r="Y3" s="850"/>
      <c r="Z3" s="851"/>
    </row>
    <row r="4" spans="1:26" ht="31.5" x14ac:dyDescent="0.25">
      <c r="A4" s="684" t="s">
        <v>563</v>
      </c>
      <c r="B4" s="685" t="s">
        <v>636</v>
      </c>
      <c r="C4" s="686" t="s">
        <v>637</v>
      </c>
      <c r="D4" s="687" t="s">
        <v>638</v>
      </c>
      <c r="E4" s="687" t="s">
        <v>639</v>
      </c>
      <c r="F4" s="688" t="s">
        <v>640</v>
      </c>
      <c r="G4" s="685" t="s">
        <v>636</v>
      </c>
      <c r="H4" s="686" t="s">
        <v>637</v>
      </c>
      <c r="I4" s="687" t="s">
        <v>638</v>
      </c>
      <c r="J4" s="687" t="s">
        <v>639</v>
      </c>
      <c r="K4" s="688" t="s">
        <v>640</v>
      </c>
      <c r="L4" s="685" t="s">
        <v>636</v>
      </c>
      <c r="M4" s="686" t="s">
        <v>637</v>
      </c>
      <c r="N4" s="687" t="s">
        <v>638</v>
      </c>
      <c r="O4" s="687" t="s">
        <v>639</v>
      </c>
      <c r="P4" s="688" t="s">
        <v>640</v>
      </c>
      <c r="Q4" s="689" t="s">
        <v>636</v>
      </c>
      <c r="R4" s="686" t="s">
        <v>637</v>
      </c>
      <c r="S4" s="687" t="s">
        <v>638</v>
      </c>
      <c r="T4" s="687" t="s">
        <v>639</v>
      </c>
      <c r="U4" s="688" t="s">
        <v>640</v>
      </c>
      <c r="V4" s="685" t="s">
        <v>636</v>
      </c>
      <c r="W4" s="686" t="s">
        <v>637</v>
      </c>
      <c r="X4" s="687" t="s">
        <v>638</v>
      </c>
      <c r="Y4" s="687" t="s">
        <v>639</v>
      </c>
      <c r="Z4" s="688" t="s">
        <v>640</v>
      </c>
    </row>
    <row r="5" spans="1:26" ht="21.6" customHeight="1" x14ac:dyDescent="0.25">
      <c r="A5" s="864" t="s">
        <v>97</v>
      </c>
      <c r="B5" s="833" t="s">
        <v>106</v>
      </c>
      <c r="C5" s="563" t="s">
        <v>641</v>
      </c>
      <c r="D5" s="563">
        <v>5</v>
      </c>
      <c r="E5" s="703">
        <v>5.5</v>
      </c>
      <c r="F5" s="563">
        <v>0</v>
      </c>
      <c r="G5" s="833" t="s">
        <v>100</v>
      </c>
      <c r="H5" s="563" t="s">
        <v>570</v>
      </c>
      <c r="I5" s="563">
        <v>20</v>
      </c>
      <c r="J5" s="563">
        <v>22</v>
      </c>
      <c r="K5" s="563">
        <v>0</v>
      </c>
      <c r="L5" s="833" t="s">
        <v>7</v>
      </c>
      <c r="M5" s="563" t="s">
        <v>715</v>
      </c>
      <c r="N5" s="563">
        <v>150</v>
      </c>
      <c r="O5" s="563">
        <v>165</v>
      </c>
      <c r="P5" s="613">
        <v>0</v>
      </c>
      <c r="Q5" s="885" t="s">
        <v>103</v>
      </c>
      <c r="R5" s="704" t="s">
        <v>569</v>
      </c>
      <c r="S5" s="704">
        <v>20</v>
      </c>
      <c r="T5" s="704">
        <v>22</v>
      </c>
      <c r="U5" s="704">
        <v>0</v>
      </c>
      <c r="V5" s="833" t="s">
        <v>111</v>
      </c>
      <c r="W5" s="563" t="s">
        <v>643</v>
      </c>
      <c r="X5" s="563">
        <v>5</v>
      </c>
      <c r="Y5" s="695">
        <v>5.5</v>
      </c>
      <c r="Z5" s="613">
        <v>0</v>
      </c>
    </row>
    <row r="6" spans="1:26" ht="21.6" customHeight="1" x14ac:dyDescent="0.25">
      <c r="A6" s="865"/>
      <c r="B6" s="834"/>
      <c r="C6" s="563" t="s">
        <v>571</v>
      </c>
      <c r="D6" s="563">
        <v>110</v>
      </c>
      <c r="E6" s="703">
        <v>121</v>
      </c>
      <c r="F6" s="563">
        <v>0</v>
      </c>
      <c r="G6" s="834"/>
      <c r="H6" s="563" t="s">
        <v>571</v>
      </c>
      <c r="I6" s="563">
        <v>90</v>
      </c>
      <c r="J6" s="563">
        <v>99</v>
      </c>
      <c r="K6" s="563">
        <v>0</v>
      </c>
      <c r="L6" s="834"/>
      <c r="M6" s="563" t="s">
        <v>644</v>
      </c>
      <c r="N6" s="563">
        <v>35</v>
      </c>
      <c r="O6" s="695">
        <v>38.5</v>
      </c>
      <c r="P6" s="613" t="s">
        <v>587</v>
      </c>
      <c r="Q6" s="886"/>
      <c r="R6" s="704" t="s">
        <v>571</v>
      </c>
      <c r="S6" s="704">
        <v>90</v>
      </c>
      <c r="T6" s="704">
        <v>99</v>
      </c>
      <c r="U6" s="704">
        <v>0</v>
      </c>
      <c r="V6" s="834"/>
      <c r="W6" s="563" t="s">
        <v>571</v>
      </c>
      <c r="X6" s="563">
        <v>110</v>
      </c>
      <c r="Y6" s="563">
        <v>121</v>
      </c>
      <c r="Z6" s="613">
        <v>0</v>
      </c>
    </row>
    <row r="7" spans="1:26" ht="21.6" customHeight="1" x14ac:dyDescent="0.25">
      <c r="A7" s="865"/>
      <c r="B7" s="835"/>
      <c r="C7" s="563">
        <v>0</v>
      </c>
      <c r="D7" s="563">
        <v>0</v>
      </c>
      <c r="E7" s="703">
        <v>0</v>
      </c>
      <c r="F7" s="563">
        <v>0</v>
      </c>
      <c r="G7" s="835"/>
      <c r="H7" s="563">
        <v>0</v>
      </c>
      <c r="I7" s="563">
        <v>0</v>
      </c>
      <c r="J7" s="563">
        <v>0</v>
      </c>
      <c r="K7" s="563">
        <v>0</v>
      </c>
      <c r="L7" s="835"/>
      <c r="M7" s="563" t="s">
        <v>588</v>
      </c>
      <c r="N7" s="563">
        <v>6</v>
      </c>
      <c r="O7" s="695">
        <v>6.6</v>
      </c>
      <c r="P7" s="613">
        <v>0</v>
      </c>
      <c r="Q7" s="887"/>
      <c r="R7" s="704">
        <v>0</v>
      </c>
      <c r="S7" s="704">
        <v>0</v>
      </c>
      <c r="T7" s="704">
        <v>0</v>
      </c>
      <c r="U7" s="704">
        <v>0</v>
      </c>
      <c r="V7" s="835"/>
      <c r="W7" s="563">
        <v>0</v>
      </c>
      <c r="X7" s="563">
        <v>0</v>
      </c>
      <c r="Y7" s="563">
        <v>0</v>
      </c>
      <c r="Z7" s="613">
        <v>0</v>
      </c>
    </row>
    <row r="8" spans="1:26" ht="16.149999999999999" customHeight="1" x14ac:dyDescent="0.25">
      <c r="A8" s="864" t="s">
        <v>3</v>
      </c>
      <c r="B8" s="833" t="s">
        <v>716</v>
      </c>
      <c r="C8" s="563">
        <v>0</v>
      </c>
      <c r="D8" s="563">
        <v>0</v>
      </c>
      <c r="E8" s="703">
        <v>0</v>
      </c>
      <c r="F8" s="563">
        <v>0</v>
      </c>
      <c r="G8" s="789" t="s">
        <v>717</v>
      </c>
      <c r="H8" s="563">
        <v>0</v>
      </c>
      <c r="I8" s="563">
        <v>0</v>
      </c>
      <c r="J8" s="703">
        <v>0</v>
      </c>
      <c r="K8" s="563">
        <v>0</v>
      </c>
      <c r="L8" s="789" t="s">
        <v>118</v>
      </c>
      <c r="M8" s="563" t="s">
        <v>574</v>
      </c>
      <c r="N8" s="563">
        <v>20</v>
      </c>
      <c r="O8" s="563">
        <v>22</v>
      </c>
      <c r="P8" s="613" t="s">
        <v>573</v>
      </c>
      <c r="Q8" s="881" t="s">
        <v>718</v>
      </c>
      <c r="R8" s="704">
        <v>0</v>
      </c>
      <c r="S8" s="704">
        <v>0</v>
      </c>
      <c r="T8" s="704">
        <v>0</v>
      </c>
      <c r="U8" s="704">
        <v>0</v>
      </c>
      <c r="V8" s="789" t="s">
        <v>719</v>
      </c>
      <c r="W8" s="563">
        <v>0</v>
      </c>
      <c r="X8" s="563">
        <v>0</v>
      </c>
      <c r="Y8" s="563">
        <v>0</v>
      </c>
      <c r="Z8" s="613">
        <v>0</v>
      </c>
    </row>
    <row r="9" spans="1:26" ht="16.149999999999999" customHeight="1" x14ac:dyDescent="0.25">
      <c r="A9" s="865"/>
      <c r="B9" s="834"/>
      <c r="C9" s="563" t="s">
        <v>699</v>
      </c>
      <c r="D9" s="563">
        <v>35</v>
      </c>
      <c r="E9" s="703">
        <v>38.5</v>
      </c>
      <c r="F9" s="563">
        <v>0</v>
      </c>
      <c r="G9" s="790"/>
      <c r="H9" s="563" t="s">
        <v>578</v>
      </c>
      <c r="I9" s="563">
        <v>65</v>
      </c>
      <c r="J9" s="703">
        <v>71.5</v>
      </c>
      <c r="K9" s="563" t="s">
        <v>587</v>
      </c>
      <c r="L9" s="790"/>
      <c r="M9" s="563" t="s">
        <v>590</v>
      </c>
      <c r="N9" s="563">
        <v>40</v>
      </c>
      <c r="O9" s="563">
        <v>44</v>
      </c>
      <c r="P9" s="613" t="s">
        <v>573</v>
      </c>
      <c r="Q9" s="882"/>
      <c r="R9" s="704" t="s">
        <v>720</v>
      </c>
      <c r="S9" s="704">
        <v>90</v>
      </c>
      <c r="T9" s="704">
        <v>99</v>
      </c>
      <c r="U9" s="704" t="s">
        <v>584</v>
      </c>
      <c r="V9" s="790"/>
      <c r="W9" s="563" t="s">
        <v>721</v>
      </c>
      <c r="X9" s="563">
        <v>60</v>
      </c>
      <c r="Y9" s="563">
        <v>66</v>
      </c>
      <c r="Z9" s="613">
        <v>0</v>
      </c>
    </row>
    <row r="10" spans="1:26" x14ac:dyDescent="0.25">
      <c r="A10" s="865"/>
      <c r="B10" s="834"/>
      <c r="C10" s="563" t="s">
        <v>583</v>
      </c>
      <c r="D10" s="563">
        <v>62</v>
      </c>
      <c r="E10" s="703">
        <v>68.2</v>
      </c>
      <c r="F10" s="563" t="s">
        <v>584</v>
      </c>
      <c r="G10" s="790"/>
      <c r="H10" s="563" t="s">
        <v>588</v>
      </c>
      <c r="I10" s="563">
        <v>5</v>
      </c>
      <c r="J10" s="703">
        <v>5.5</v>
      </c>
      <c r="K10" s="563">
        <v>0</v>
      </c>
      <c r="L10" s="790"/>
      <c r="M10" s="563">
        <v>0</v>
      </c>
      <c r="N10" s="563">
        <v>0</v>
      </c>
      <c r="O10" s="563">
        <v>0</v>
      </c>
      <c r="P10" s="613">
        <v>0</v>
      </c>
      <c r="Q10" s="882"/>
      <c r="R10" s="704" t="s">
        <v>588</v>
      </c>
      <c r="S10" s="704">
        <v>5</v>
      </c>
      <c r="T10" s="705">
        <v>5.5</v>
      </c>
      <c r="U10" s="704">
        <v>0</v>
      </c>
      <c r="V10" s="790"/>
      <c r="W10" s="563" t="s">
        <v>588</v>
      </c>
      <c r="X10" s="563">
        <v>5</v>
      </c>
      <c r="Y10" s="695">
        <v>5.5</v>
      </c>
      <c r="Z10" s="613">
        <v>0</v>
      </c>
    </row>
    <row r="11" spans="1:26" x14ac:dyDescent="0.25">
      <c r="A11" s="865"/>
      <c r="B11" s="834"/>
      <c r="C11" s="563" t="s">
        <v>588</v>
      </c>
      <c r="D11" s="563">
        <v>5</v>
      </c>
      <c r="E11" s="703">
        <v>5.5</v>
      </c>
      <c r="F11" s="563">
        <v>0</v>
      </c>
      <c r="G11" s="790"/>
      <c r="H11" s="563">
        <v>0</v>
      </c>
      <c r="I11" s="563">
        <v>0</v>
      </c>
      <c r="J11" s="703">
        <v>0</v>
      </c>
      <c r="K11" s="563">
        <v>0</v>
      </c>
      <c r="L11" s="790"/>
      <c r="M11" s="563">
        <v>0</v>
      </c>
      <c r="N11" s="563">
        <v>0</v>
      </c>
      <c r="O11" s="563">
        <v>0</v>
      </c>
      <c r="P11" s="613">
        <v>0</v>
      </c>
      <c r="Q11" s="882"/>
      <c r="R11" s="704">
        <v>0</v>
      </c>
      <c r="S11" s="704">
        <v>0</v>
      </c>
      <c r="T11" s="704">
        <v>0</v>
      </c>
      <c r="U11" s="704">
        <v>0</v>
      </c>
      <c r="V11" s="790"/>
      <c r="W11" s="563">
        <v>0</v>
      </c>
      <c r="X11" s="563">
        <v>0</v>
      </c>
      <c r="Y11" s="563">
        <v>0</v>
      </c>
      <c r="Z11" s="613">
        <v>0</v>
      </c>
    </row>
    <row r="12" spans="1:26" x14ac:dyDescent="0.25">
      <c r="A12" s="865"/>
      <c r="B12" s="834"/>
      <c r="C12" s="563">
        <v>0</v>
      </c>
      <c r="D12" s="563">
        <v>0</v>
      </c>
      <c r="E12" s="703">
        <v>0</v>
      </c>
      <c r="F12" s="563">
        <v>0</v>
      </c>
      <c r="G12" s="790"/>
      <c r="H12" s="563">
        <v>0</v>
      </c>
      <c r="I12" s="563">
        <v>0</v>
      </c>
      <c r="J12" s="563">
        <v>0</v>
      </c>
      <c r="K12" s="563">
        <v>0</v>
      </c>
      <c r="L12" s="790"/>
      <c r="M12" s="563">
        <v>0</v>
      </c>
      <c r="N12" s="563">
        <v>0</v>
      </c>
      <c r="O12" s="563">
        <v>0</v>
      </c>
      <c r="P12" s="613">
        <v>0</v>
      </c>
      <c r="Q12" s="882"/>
      <c r="R12" s="704">
        <v>0</v>
      </c>
      <c r="S12" s="704">
        <v>0</v>
      </c>
      <c r="T12" s="704">
        <v>0</v>
      </c>
      <c r="U12" s="704">
        <v>0</v>
      </c>
      <c r="V12" s="790"/>
      <c r="W12" s="563">
        <v>0</v>
      </c>
      <c r="X12" s="563">
        <v>0</v>
      </c>
      <c r="Y12" s="563">
        <v>0</v>
      </c>
      <c r="Z12" s="613">
        <v>0</v>
      </c>
    </row>
    <row r="13" spans="1:26" x14ac:dyDescent="0.25">
      <c r="A13" s="865"/>
      <c r="B13" s="834"/>
      <c r="C13" s="563">
        <v>0</v>
      </c>
      <c r="D13" s="563">
        <v>0</v>
      </c>
      <c r="E13" s="703">
        <v>0</v>
      </c>
      <c r="F13" s="563">
        <v>0</v>
      </c>
      <c r="G13" s="790"/>
      <c r="H13" s="563">
        <v>0</v>
      </c>
      <c r="I13" s="563">
        <v>0</v>
      </c>
      <c r="J13" s="563">
        <v>0</v>
      </c>
      <c r="K13" s="563">
        <v>0</v>
      </c>
      <c r="L13" s="790"/>
      <c r="M13" s="563">
        <v>0</v>
      </c>
      <c r="N13" s="563">
        <v>0</v>
      </c>
      <c r="O13" s="563">
        <v>0</v>
      </c>
      <c r="P13" s="613">
        <v>0</v>
      </c>
      <c r="Q13" s="882"/>
      <c r="R13" s="704">
        <v>0</v>
      </c>
      <c r="S13" s="704">
        <v>0</v>
      </c>
      <c r="T13" s="704">
        <v>0</v>
      </c>
      <c r="U13" s="704">
        <v>0</v>
      </c>
      <c r="V13" s="790"/>
      <c r="W13" s="563">
        <v>0</v>
      </c>
      <c r="X13" s="563">
        <v>0</v>
      </c>
      <c r="Y13" s="563">
        <v>0</v>
      </c>
      <c r="Z13" s="613">
        <v>0</v>
      </c>
    </row>
    <row r="14" spans="1:26" x14ac:dyDescent="0.25">
      <c r="A14" s="865"/>
      <c r="B14" s="834"/>
      <c r="C14" s="563">
        <v>0</v>
      </c>
      <c r="D14" s="563">
        <v>0</v>
      </c>
      <c r="E14" s="703">
        <v>0</v>
      </c>
      <c r="F14" s="563">
        <v>0</v>
      </c>
      <c r="G14" s="790"/>
      <c r="H14" s="563">
        <v>0</v>
      </c>
      <c r="I14" s="563">
        <v>0</v>
      </c>
      <c r="J14" s="563">
        <v>0</v>
      </c>
      <c r="K14" s="563">
        <v>0</v>
      </c>
      <c r="L14" s="791"/>
      <c r="M14" s="563">
        <v>0</v>
      </c>
      <c r="N14" s="563">
        <v>0</v>
      </c>
      <c r="O14" s="563">
        <v>0</v>
      </c>
      <c r="P14" s="613">
        <v>0</v>
      </c>
      <c r="Q14" s="882"/>
      <c r="R14" s="704">
        <v>0</v>
      </c>
      <c r="S14" s="704">
        <v>0</v>
      </c>
      <c r="T14" s="704">
        <v>0</v>
      </c>
      <c r="U14" s="704">
        <v>0</v>
      </c>
      <c r="V14" s="790"/>
      <c r="W14" s="563">
        <v>0</v>
      </c>
      <c r="X14" s="563">
        <v>0</v>
      </c>
      <c r="Y14" s="563">
        <v>0</v>
      </c>
      <c r="Z14" s="613">
        <v>0</v>
      </c>
    </row>
    <row r="15" spans="1:26" x14ac:dyDescent="0.25">
      <c r="A15" s="866"/>
      <c r="B15" s="835"/>
      <c r="C15" s="563">
        <v>0</v>
      </c>
      <c r="D15" s="563">
        <v>0</v>
      </c>
      <c r="E15" s="703">
        <v>0</v>
      </c>
      <c r="F15" s="563">
        <v>0</v>
      </c>
      <c r="G15" s="791"/>
      <c r="H15" s="563">
        <v>0</v>
      </c>
      <c r="I15" s="563">
        <v>0</v>
      </c>
      <c r="J15" s="563">
        <v>0</v>
      </c>
      <c r="K15" s="563">
        <v>0</v>
      </c>
      <c r="L15" s="790" t="s">
        <v>119</v>
      </c>
      <c r="M15" s="563">
        <v>0</v>
      </c>
      <c r="N15" s="563">
        <v>0</v>
      </c>
      <c r="O15" s="563">
        <v>0</v>
      </c>
      <c r="P15" s="613">
        <v>0</v>
      </c>
      <c r="Q15" s="883"/>
      <c r="R15" s="704">
        <v>0</v>
      </c>
      <c r="S15" s="704">
        <v>0</v>
      </c>
      <c r="T15" s="704">
        <v>0</v>
      </c>
      <c r="U15" s="704">
        <v>0</v>
      </c>
      <c r="V15" s="791"/>
      <c r="W15" s="563">
        <v>0</v>
      </c>
      <c r="X15" s="563">
        <v>0</v>
      </c>
      <c r="Y15" s="563">
        <v>0</v>
      </c>
      <c r="Z15" s="613">
        <v>0</v>
      </c>
    </row>
    <row r="16" spans="1:26" x14ac:dyDescent="0.25">
      <c r="A16" s="864" t="s">
        <v>98</v>
      </c>
      <c r="B16" s="833" t="s">
        <v>722</v>
      </c>
      <c r="C16" s="563" t="s">
        <v>723</v>
      </c>
      <c r="D16" s="563">
        <v>40</v>
      </c>
      <c r="E16" s="703">
        <v>44</v>
      </c>
      <c r="F16" s="563">
        <v>0</v>
      </c>
      <c r="G16" s="789" t="s">
        <v>117</v>
      </c>
      <c r="H16" s="563" t="s">
        <v>644</v>
      </c>
      <c r="I16" s="563">
        <v>15</v>
      </c>
      <c r="J16" s="706">
        <v>16.5</v>
      </c>
      <c r="K16" s="563" t="s">
        <v>587</v>
      </c>
      <c r="L16" s="790"/>
      <c r="M16" s="563" t="s">
        <v>724</v>
      </c>
      <c r="N16" s="563">
        <v>80</v>
      </c>
      <c r="O16" s="563">
        <v>88</v>
      </c>
      <c r="P16" s="613">
        <v>0</v>
      </c>
      <c r="Q16" s="874" t="s">
        <v>725</v>
      </c>
      <c r="R16" s="704" t="s">
        <v>726</v>
      </c>
      <c r="S16" s="704">
        <v>70</v>
      </c>
      <c r="T16" s="704">
        <v>77</v>
      </c>
      <c r="U16" s="704" t="s">
        <v>573</v>
      </c>
      <c r="V16" s="789" t="s">
        <v>727</v>
      </c>
      <c r="W16" s="563" t="s">
        <v>589</v>
      </c>
      <c r="X16" s="563">
        <v>10</v>
      </c>
      <c r="Y16" s="563">
        <v>11</v>
      </c>
      <c r="Z16" s="613" t="s">
        <v>573</v>
      </c>
    </row>
    <row r="17" spans="1:26" x14ac:dyDescent="0.25">
      <c r="A17" s="865"/>
      <c r="B17" s="834"/>
      <c r="C17" s="563" t="s">
        <v>588</v>
      </c>
      <c r="D17" s="563">
        <v>3</v>
      </c>
      <c r="E17" s="703">
        <v>3.3</v>
      </c>
      <c r="F17" s="563">
        <v>0</v>
      </c>
      <c r="G17" s="790"/>
      <c r="H17" s="563" t="s">
        <v>589</v>
      </c>
      <c r="I17" s="563">
        <v>45</v>
      </c>
      <c r="J17" s="706">
        <v>49.5</v>
      </c>
      <c r="K17" s="563" t="s">
        <v>573</v>
      </c>
      <c r="L17" s="790"/>
      <c r="M17" s="563">
        <v>0</v>
      </c>
      <c r="N17" s="563">
        <v>0</v>
      </c>
      <c r="O17" s="563">
        <v>0</v>
      </c>
      <c r="P17" s="613">
        <v>0</v>
      </c>
      <c r="Q17" s="875"/>
      <c r="R17" s="704" t="s">
        <v>602</v>
      </c>
      <c r="S17" s="704">
        <v>25</v>
      </c>
      <c r="T17" s="707">
        <v>27.5</v>
      </c>
      <c r="U17" s="704" t="s">
        <v>603</v>
      </c>
      <c r="V17" s="790"/>
      <c r="W17" s="563" t="s">
        <v>588</v>
      </c>
      <c r="X17" s="563">
        <v>3</v>
      </c>
      <c r="Y17" s="695">
        <v>3.3</v>
      </c>
      <c r="Z17" s="613">
        <v>0</v>
      </c>
    </row>
    <row r="18" spans="1:26" x14ac:dyDescent="0.25">
      <c r="A18" s="865"/>
      <c r="B18" s="834"/>
      <c r="C18" s="563">
        <v>0</v>
      </c>
      <c r="D18" s="563">
        <v>0</v>
      </c>
      <c r="E18" s="703">
        <v>0</v>
      </c>
      <c r="F18" s="563">
        <v>0</v>
      </c>
      <c r="G18" s="790"/>
      <c r="H18" s="563" t="s">
        <v>694</v>
      </c>
      <c r="I18" s="563">
        <v>20</v>
      </c>
      <c r="J18" s="706">
        <v>22</v>
      </c>
      <c r="K18" s="563" t="s">
        <v>573</v>
      </c>
      <c r="L18" s="790"/>
      <c r="M18" s="563">
        <v>0</v>
      </c>
      <c r="N18" s="563">
        <v>0</v>
      </c>
      <c r="O18" s="563">
        <v>0</v>
      </c>
      <c r="P18" s="613">
        <v>0</v>
      </c>
      <c r="Q18" s="875"/>
      <c r="R18" s="704" t="s">
        <v>588</v>
      </c>
      <c r="S18" s="704">
        <v>4</v>
      </c>
      <c r="T18" s="707">
        <v>4.4000000000000004</v>
      </c>
      <c r="U18" s="704">
        <v>0</v>
      </c>
      <c r="V18" s="790"/>
      <c r="W18" s="563" t="s">
        <v>728</v>
      </c>
      <c r="X18" s="563">
        <v>1</v>
      </c>
      <c r="Y18" s="695">
        <v>1.1000000000000001</v>
      </c>
      <c r="Z18" s="613">
        <v>0</v>
      </c>
    </row>
    <row r="19" spans="1:26" x14ac:dyDescent="0.25">
      <c r="A19" s="865"/>
      <c r="B19" s="834"/>
      <c r="C19" s="563">
        <v>0</v>
      </c>
      <c r="D19" s="563">
        <v>0</v>
      </c>
      <c r="E19" s="703">
        <v>0</v>
      </c>
      <c r="F19" s="563">
        <v>0</v>
      </c>
      <c r="G19" s="790"/>
      <c r="H19" s="563" t="s">
        <v>645</v>
      </c>
      <c r="I19" s="563">
        <v>10</v>
      </c>
      <c r="J19" s="706">
        <v>11</v>
      </c>
      <c r="K19" s="563">
        <v>0</v>
      </c>
      <c r="L19" s="790"/>
      <c r="M19" s="563">
        <v>0</v>
      </c>
      <c r="N19" s="563">
        <v>0</v>
      </c>
      <c r="O19" s="563">
        <v>0</v>
      </c>
      <c r="P19" s="613">
        <v>0</v>
      </c>
      <c r="Q19" s="875"/>
      <c r="R19" s="704" t="s">
        <v>694</v>
      </c>
      <c r="S19" s="704">
        <v>10</v>
      </c>
      <c r="T19" s="707">
        <v>11</v>
      </c>
      <c r="U19" s="704" t="s">
        <v>573</v>
      </c>
      <c r="V19" s="790"/>
      <c r="W19" s="563" t="s">
        <v>706</v>
      </c>
      <c r="X19" s="563">
        <v>94</v>
      </c>
      <c r="Y19" s="563">
        <v>103.4</v>
      </c>
      <c r="Z19" s="613">
        <v>0</v>
      </c>
    </row>
    <row r="20" spans="1:26" x14ac:dyDescent="0.25">
      <c r="A20" s="865"/>
      <c r="B20" s="834"/>
      <c r="C20" s="563">
        <v>0</v>
      </c>
      <c r="D20" s="563">
        <v>0</v>
      </c>
      <c r="E20" s="703">
        <v>0</v>
      </c>
      <c r="F20" s="563">
        <v>0</v>
      </c>
      <c r="G20" s="790"/>
      <c r="H20" s="563" t="s">
        <v>572</v>
      </c>
      <c r="I20" s="563">
        <v>20</v>
      </c>
      <c r="J20" s="706">
        <v>22</v>
      </c>
      <c r="K20" s="563" t="s">
        <v>573</v>
      </c>
      <c r="L20" s="790"/>
      <c r="M20" s="563">
        <v>0</v>
      </c>
      <c r="N20" s="563">
        <v>0</v>
      </c>
      <c r="O20" s="563">
        <v>0</v>
      </c>
      <c r="P20" s="613">
        <v>0</v>
      </c>
      <c r="Q20" s="875"/>
      <c r="R20" s="704">
        <v>0</v>
      </c>
      <c r="S20" s="704">
        <v>0</v>
      </c>
      <c r="T20" s="704">
        <v>0</v>
      </c>
      <c r="U20" s="704">
        <v>0</v>
      </c>
      <c r="V20" s="790"/>
      <c r="W20" s="563" t="s">
        <v>694</v>
      </c>
      <c r="X20" s="563">
        <v>10</v>
      </c>
      <c r="Y20" s="563">
        <v>11</v>
      </c>
      <c r="Z20" s="613" t="s">
        <v>573</v>
      </c>
    </row>
    <row r="21" spans="1:26" x14ac:dyDescent="0.25">
      <c r="A21" s="866"/>
      <c r="B21" s="835"/>
      <c r="C21" s="563">
        <v>0</v>
      </c>
      <c r="D21" s="563">
        <v>0</v>
      </c>
      <c r="E21" s="703">
        <v>0</v>
      </c>
      <c r="F21" s="563">
        <v>0</v>
      </c>
      <c r="G21" s="791"/>
      <c r="H21" s="563" t="s">
        <v>588</v>
      </c>
      <c r="I21" s="563">
        <v>3</v>
      </c>
      <c r="J21" s="706">
        <v>3.3</v>
      </c>
      <c r="K21" s="563">
        <v>0</v>
      </c>
      <c r="L21" s="791"/>
      <c r="M21" s="563">
        <v>0</v>
      </c>
      <c r="N21" s="563">
        <v>0</v>
      </c>
      <c r="O21" s="563">
        <v>0</v>
      </c>
      <c r="P21" s="613">
        <v>0</v>
      </c>
      <c r="Q21" s="876"/>
      <c r="R21" s="704">
        <v>0</v>
      </c>
      <c r="S21" s="704">
        <v>0</v>
      </c>
      <c r="T21" s="704">
        <v>0</v>
      </c>
      <c r="U21" s="704">
        <v>0</v>
      </c>
      <c r="V21" s="791"/>
      <c r="W21" s="563">
        <v>0</v>
      </c>
      <c r="X21" s="563">
        <v>0</v>
      </c>
      <c r="Y21" s="563">
        <v>0</v>
      </c>
      <c r="Z21" s="613">
        <v>0</v>
      </c>
    </row>
    <row r="22" spans="1:26" ht="33" customHeight="1" x14ac:dyDescent="0.25">
      <c r="A22" s="864" t="s">
        <v>729</v>
      </c>
      <c r="B22" s="833" t="s">
        <v>708</v>
      </c>
      <c r="C22" s="563" t="s">
        <v>709</v>
      </c>
      <c r="D22" s="563">
        <v>80</v>
      </c>
      <c r="E22" s="703">
        <v>88</v>
      </c>
      <c r="F22" s="563" t="s">
        <v>573</v>
      </c>
      <c r="G22" s="789" t="s">
        <v>610</v>
      </c>
      <c r="H22" s="563" t="s">
        <v>611</v>
      </c>
      <c r="I22" s="563">
        <v>75</v>
      </c>
      <c r="J22" s="706">
        <v>82.5</v>
      </c>
      <c r="K22" s="563" t="s">
        <v>573</v>
      </c>
      <c r="L22" s="789" t="s">
        <v>730</v>
      </c>
      <c r="M22" s="696" t="s">
        <v>731</v>
      </c>
      <c r="N22" s="563">
        <v>80</v>
      </c>
      <c r="O22" s="563">
        <v>88</v>
      </c>
      <c r="P22" s="613" t="s">
        <v>615</v>
      </c>
      <c r="Q22" s="879" t="s">
        <v>708</v>
      </c>
      <c r="R22" s="704" t="s">
        <v>709</v>
      </c>
      <c r="S22" s="704">
        <v>80</v>
      </c>
      <c r="T22" s="704">
        <v>88</v>
      </c>
      <c r="U22" s="704" t="s">
        <v>573</v>
      </c>
      <c r="V22" s="789" t="s">
        <v>618</v>
      </c>
      <c r="W22" s="696" t="s">
        <v>694</v>
      </c>
      <c r="X22" s="563">
        <v>10</v>
      </c>
      <c r="Y22" s="563">
        <v>11</v>
      </c>
      <c r="Z22" s="613" t="s">
        <v>573</v>
      </c>
    </row>
    <row r="23" spans="1:26" ht="33" customHeight="1" x14ac:dyDescent="0.25">
      <c r="A23" s="865"/>
      <c r="B23" s="834"/>
      <c r="C23" s="563" t="s">
        <v>588</v>
      </c>
      <c r="D23" s="563">
        <v>3</v>
      </c>
      <c r="E23" s="703">
        <v>3.3</v>
      </c>
      <c r="F23" s="563">
        <v>0</v>
      </c>
      <c r="G23" s="790"/>
      <c r="H23" s="563" t="s">
        <v>604</v>
      </c>
      <c r="I23" s="563">
        <v>1</v>
      </c>
      <c r="J23" s="706">
        <v>1.1000000000000001</v>
      </c>
      <c r="K23" s="563">
        <v>0</v>
      </c>
      <c r="L23" s="790"/>
      <c r="M23" s="563" t="s">
        <v>588</v>
      </c>
      <c r="N23" s="563">
        <v>4</v>
      </c>
      <c r="O23" s="695">
        <v>4.4000000000000004</v>
      </c>
      <c r="P23" s="613">
        <v>0</v>
      </c>
      <c r="Q23" s="879"/>
      <c r="R23" s="704" t="s">
        <v>588</v>
      </c>
      <c r="S23" s="704">
        <v>3</v>
      </c>
      <c r="T23" s="705">
        <v>3.3</v>
      </c>
      <c r="U23" s="704">
        <v>0</v>
      </c>
      <c r="V23" s="790"/>
      <c r="W23" s="563" t="s">
        <v>621</v>
      </c>
      <c r="X23" s="563">
        <v>75</v>
      </c>
      <c r="Y23" s="695">
        <v>82.5</v>
      </c>
      <c r="Z23" s="613">
        <v>0</v>
      </c>
    </row>
    <row r="24" spans="1:26" ht="33" customHeight="1" thickBot="1" x14ac:dyDescent="0.3">
      <c r="A24" s="877"/>
      <c r="B24" s="878"/>
      <c r="C24" s="615" t="s">
        <v>593</v>
      </c>
      <c r="D24" s="615">
        <v>5</v>
      </c>
      <c r="E24" s="708">
        <v>5.5</v>
      </c>
      <c r="F24" s="615">
        <v>0</v>
      </c>
      <c r="G24" s="821"/>
      <c r="H24" s="615" t="s">
        <v>588</v>
      </c>
      <c r="I24" s="615">
        <v>3</v>
      </c>
      <c r="J24" s="709">
        <v>3.3</v>
      </c>
      <c r="K24" s="615">
        <v>0</v>
      </c>
      <c r="L24" s="821"/>
      <c r="M24" s="615" t="s">
        <v>604</v>
      </c>
      <c r="N24" s="615">
        <v>1</v>
      </c>
      <c r="O24" s="617">
        <v>1.1000000000000001</v>
      </c>
      <c r="P24" s="618">
        <v>0</v>
      </c>
      <c r="Q24" s="880"/>
      <c r="R24" s="710" t="s">
        <v>604</v>
      </c>
      <c r="S24" s="710">
        <v>1</v>
      </c>
      <c r="T24" s="711">
        <v>1.1000000000000001</v>
      </c>
      <c r="U24" s="710">
        <v>0</v>
      </c>
      <c r="V24" s="821"/>
      <c r="W24" s="615" t="s">
        <v>588</v>
      </c>
      <c r="X24" s="615">
        <v>3</v>
      </c>
      <c r="Y24" s="700">
        <v>3.3</v>
      </c>
      <c r="Z24" s="618">
        <v>0</v>
      </c>
    </row>
    <row r="25" spans="1:26" ht="16.149999999999999" customHeight="1" x14ac:dyDescent="0.25">
      <c r="A25" s="810" t="s">
        <v>732</v>
      </c>
      <c r="B25" s="619"/>
      <c r="C25" s="620"/>
      <c r="D25" s="620"/>
      <c r="E25" s="621"/>
      <c r="F25" s="620"/>
      <c r="G25" s="622"/>
      <c r="H25" s="623"/>
      <c r="I25" s="623"/>
      <c r="J25" s="624"/>
      <c r="K25" s="623"/>
      <c r="L25" s="622"/>
      <c r="M25" s="623"/>
      <c r="N25" s="623"/>
      <c r="O25" s="624"/>
      <c r="P25" s="623"/>
      <c r="Q25" s="622"/>
      <c r="R25" s="623"/>
      <c r="S25" s="623"/>
      <c r="T25" s="624"/>
      <c r="U25" s="623"/>
      <c r="V25" s="622"/>
      <c r="W25" s="623"/>
      <c r="X25" s="623"/>
      <c r="Y25" s="624"/>
      <c r="Z25" s="625"/>
    </row>
    <row r="26" spans="1:26" x14ac:dyDescent="0.25">
      <c r="A26" s="811"/>
      <c r="B26" s="626"/>
      <c r="C26" s="627"/>
      <c r="D26" s="627"/>
      <c r="E26" s="628"/>
      <c r="F26" s="627"/>
      <c r="G26" s="629"/>
      <c r="H26" s="630"/>
      <c r="I26" s="630"/>
      <c r="J26" s="631"/>
      <c r="K26" s="630"/>
      <c r="L26" s="629"/>
      <c r="M26" s="630"/>
      <c r="N26" s="630"/>
      <c r="O26" s="631"/>
      <c r="P26" s="630"/>
      <c r="Q26" s="629"/>
      <c r="R26" s="630"/>
      <c r="S26" s="630"/>
      <c r="T26" s="631"/>
      <c r="U26" s="630"/>
      <c r="V26" s="629"/>
      <c r="W26" s="630"/>
      <c r="X26" s="630"/>
      <c r="Y26" s="631"/>
      <c r="Z26" s="632"/>
    </row>
    <row r="27" spans="1:26" x14ac:dyDescent="0.25">
      <c r="A27" s="811"/>
      <c r="B27" s="633"/>
      <c r="C27" s="634"/>
      <c r="D27" s="634"/>
      <c r="E27" s="635"/>
      <c r="F27" s="634"/>
      <c r="G27" s="636"/>
      <c r="H27" s="637"/>
      <c r="I27" s="637"/>
      <c r="J27" s="638"/>
      <c r="K27" s="637"/>
      <c r="L27" s="636"/>
      <c r="M27" s="637"/>
      <c r="N27" s="637"/>
      <c r="O27" s="638"/>
      <c r="P27" s="637"/>
      <c r="Q27" s="636"/>
      <c r="R27" s="637"/>
      <c r="S27" s="637"/>
      <c r="T27" s="638"/>
      <c r="U27" s="637"/>
      <c r="V27" s="636"/>
      <c r="W27" s="637"/>
      <c r="X27" s="637"/>
      <c r="Y27" s="638"/>
      <c r="Z27" s="639"/>
    </row>
    <row r="28" spans="1:26" x14ac:dyDescent="0.25">
      <c r="A28" s="811"/>
      <c r="B28" s="640"/>
      <c r="C28" s="641"/>
      <c r="D28" s="641"/>
      <c r="E28" s="642"/>
      <c r="F28" s="641"/>
      <c r="G28" s="643"/>
      <c r="H28" s="644"/>
      <c r="I28" s="644"/>
      <c r="J28" s="645"/>
      <c r="K28" s="644"/>
      <c r="L28" s="643"/>
      <c r="M28" s="644"/>
      <c r="N28" s="644"/>
      <c r="O28" s="645"/>
      <c r="P28" s="644"/>
      <c r="Q28" s="643"/>
      <c r="R28" s="644"/>
      <c r="S28" s="644"/>
      <c r="T28" s="645"/>
      <c r="U28" s="644"/>
      <c r="V28" s="643"/>
      <c r="W28" s="644"/>
      <c r="X28" s="644"/>
      <c r="Y28" s="645"/>
      <c r="Z28" s="646"/>
    </row>
    <row r="29" spans="1:26" x14ac:dyDescent="0.25">
      <c r="A29" s="811"/>
      <c r="B29" s="626"/>
      <c r="C29" s="627"/>
      <c r="D29" s="627"/>
      <c r="E29" s="628"/>
      <c r="F29" s="627"/>
      <c r="G29" s="629"/>
      <c r="H29" s="630"/>
      <c r="I29" s="630"/>
      <c r="J29" s="631"/>
      <c r="K29" s="630"/>
      <c r="L29" s="629"/>
      <c r="M29" s="630"/>
      <c r="N29" s="630"/>
      <c r="O29" s="631"/>
      <c r="P29" s="630"/>
      <c r="Q29" s="629"/>
      <c r="R29" s="630"/>
      <c r="S29" s="630"/>
      <c r="T29" s="631"/>
      <c r="U29" s="630"/>
      <c r="V29" s="629"/>
      <c r="W29" s="630"/>
      <c r="X29" s="630"/>
      <c r="Y29" s="631"/>
      <c r="Z29" s="632"/>
    </row>
    <row r="30" spans="1:26" x14ac:dyDescent="0.25">
      <c r="A30" s="811"/>
      <c r="B30" s="633"/>
      <c r="C30" s="634"/>
      <c r="D30" s="634"/>
      <c r="E30" s="635"/>
      <c r="F30" s="634"/>
      <c r="G30" s="636"/>
      <c r="H30" s="637"/>
      <c r="I30" s="637"/>
      <c r="J30" s="638"/>
      <c r="K30" s="637"/>
      <c r="L30" s="636"/>
      <c r="M30" s="637"/>
      <c r="N30" s="637"/>
      <c r="O30" s="638"/>
      <c r="P30" s="637"/>
      <c r="Q30" s="636"/>
      <c r="R30" s="637"/>
      <c r="S30" s="637"/>
      <c r="T30" s="638"/>
      <c r="U30" s="637"/>
      <c r="V30" s="636"/>
      <c r="W30" s="637"/>
      <c r="X30" s="637"/>
      <c r="Y30" s="638"/>
      <c r="Z30" s="639"/>
    </row>
    <row r="31" spans="1:26" x14ac:dyDescent="0.25">
      <c r="A31" s="811"/>
      <c r="B31" s="640"/>
      <c r="C31" s="641"/>
      <c r="D31" s="641"/>
      <c r="E31" s="642"/>
      <c r="F31" s="641"/>
      <c r="G31" s="643"/>
      <c r="H31" s="644"/>
      <c r="I31" s="644"/>
      <c r="J31" s="645"/>
      <c r="K31" s="644"/>
      <c r="L31" s="643"/>
      <c r="M31" s="644"/>
      <c r="N31" s="644"/>
      <c r="O31" s="645"/>
      <c r="P31" s="644"/>
      <c r="Q31" s="643"/>
      <c r="R31" s="644"/>
      <c r="S31" s="644"/>
      <c r="T31" s="645"/>
      <c r="U31" s="644"/>
      <c r="V31" s="643"/>
      <c r="W31" s="644"/>
      <c r="X31" s="644"/>
      <c r="Y31" s="645"/>
      <c r="Z31" s="646"/>
    </row>
    <row r="32" spans="1:26" x14ac:dyDescent="0.25">
      <c r="A32" s="811"/>
      <c r="B32" s="626"/>
      <c r="C32" s="627"/>
      <c r="D32" s="627"/>
      <c r="E32" s="628"/>
      <c r="F32" s="627"/>
      <c r="G32" s="629"/>
      <c r="H32" s="630"/>
      <c r="I32" s="630"/>
      <c r="J32" s="631"/>
      <c r="K32" s="630"/>
      <c r="L32" s="629"/>
      <c r="M32" s="630"/>
      <c r="N32" s="630"/>
      <c r="O32" s="631"/>
      <c r="P32" s="630"/>
      <c r="Q32" s="629"/>
      <c r="R32" s="630"/>
      <c r="S32" s="630"/>
      <c r="T32" s="631"/>
      <c r="U32" s="630"/>
      <c r="V32" s="629"/>
      <c r="W32" s="630"/>
      <c r="X32" s="630"/>
      <c r="Y32" s="631"/>
      <c r="Z32" s="632"/>
    </row>
    <row r="33" spans="1:26" x14ac:dyDescent="0.25">
      <c r="A33" s="811"/>
      <c r="B33" s="633"/>
      <c r="C33" s="634"/>
      <c r="D33" s="634"/>
      <c r="E33" s="635"/>
      <c r="F33" s="634"/>
      <c r="G33" s="636"/>
      <c r="H33" s="637"/>
      <c r="I33" s="637"/>
      <c r="J33" s="638"/>
      <c r="K33" s="637"/>
      <c r="L33" s="636"/>
      <c r="M33" s="637"/>
      <c r="N33" s="637"/>
      <c r="O33" s="638"/>
      <c r="P33" s="637"/>
      <c r="Q33" s="636"/>
      <c r="R33" s="637"/>
      <c r="S33" s="637"/>
      <c r="T33" s="638"/>
      <c r="U33" s="637"/>
      <c r="V33" s="636"/>
      <c r="W33" s="637"/>
      <c r="X33" s="637"/>
      <c r="Y33" s="638"/>
      <c r="Z33" s="639"/>
    </row>
    <row r="34" spans="1:26" x14ac:dyDescent="0.25">
      <c r="A34" s="811"/>
      <c r="B34" s="640"/>
      <c r="C34" s="641"/>
      <c r="D34" s="641"/>
      <c r="E34" s="642"/>
      <c r="F34" s="641"/>
      <c r="G34" s="643"/>
      <c r="H34" s="644"/>
      <c r="I34" s="644"/>
      <c r="J34" s="645"/>
      <c r="K34" s="644"/>
      <c r="L34" s="643"/>
      <c r="M34" s="644"/>
      <c r="N34" s="644"/>
      <c r="O34" s="645"/>
      <c r="P34" s="644"/>
      <c r="Q34" s="643"/>
      <c r="R34" s="644"/>
      <c r="S34" s="644"/>
      <c r="T34" s="645"/>
      <c r="U34" s="644"/>
      <c r="V34" s="643"/>
      <c r="W34" s="644"/>
      <c r="X34" s="644"/>
      <c r="Y34" s="645"/>
      <c r="Z34" s="646"/>
    </row>
    <row r="35" spans="1:26" x14ac:dyDescent="0.25">
      <c r="A35" s="811"/>
      <c r="B35" s="626"/>
      <c r="C35" s="627"/>
      <c r="D35" s="627"/>
      <c r="E35" s="628"/>
      <c r="F35" s="627"/>
      <c r="G35" s="629"/>
      <c r="H35" s="630"/>
      <c r="I35" s="630"/>
      <c r="J35" s="631"/>
      <c r="K35" s="630"/>
      <c r="L35" s="629"/>
      <c r="M35" s="630"/>
      <c r="N35" s="630"/>
      <c r="O35" s="631"/>
      <c r="P35" s="630"/>
      <c r="Q35" s="629"/>
      <c r="R35" s="630"/>
      <c r="S35" s="630"/>
      <c r="T35" s="631"/>
      <c r="U35" s="630"/>
      <c r="V35" s="629"/>
      <c r="W35" s="630"/>
      <c r="X35" s="630"/>
      <c r="Y35" s="631"/>
      <c r="Z35" s="632"/>
    </row>
    <row r="36" spans="1:26" ht="17.25" thickBot="1" x14ac:dyDescent="0.3">
      <c r="A36" s="812"/>
      <c r="B36" s="647"/>
      <c r="C36" s="648"/>
      <c r="D36" s="648"/>
      <c r="E36" s="649"/>
      <c r="F36" s="648"/>
      <c r="G36" s="650"/>
      <c r="H36" s="651"/>
      <c r="I36" s="651"/>
      <c r="J36" s="652"/>
      <c r="K36" s="651"/>
      <c r="L36" s="650"/>
      <c r="M36" s="651"/>
      <c r="N36" s="651"/>
      <c r="O36" s="652"/>
      <c r="P36" s="651"/>
      <c r="Q36" s="650"/>
      <c r="R36" s="651"/>
      <c r="S36" s="651"/>
      <c r="T36" s="652"/>
      <c r="U36" s="651"/>
      <c r="V36" s="650"/>
      <c r="W36" s="651"/>
      <c r="X36" s="651"/>
      <c r="Y36" s="652"/>
      <c r="Z36" s="653"/>
    </row>
    <row r="37" spans="1:26" ht="16.149999999999999" customHeight="1" x14ac:dyDescent="0.25">
      <c r="A37" s="813" t="s">
        <v>733</v>
      </c>
      <c r="B37" s="801" t="s">
        <v>734</v>
      </c>
      <c r="C37" s="801"/>
      <c r="D37" s="654"/>
      <c r="E37" s="802" t="s">
        <v>735</v>
      </c>
      <c r="F37" s="655"/>
      <c r="G37" s="800" t="s">
        <v>734</v>
      </c>
      <c r="H37" s="801"/>
      <c r="I37" s="654"/>
      <c r="J37" s="802" t="s">
        <v>735</v>
      </c>
      <c r="K37" s="655"/>
      <c r="L37" s="800" t="s">
        <v>734</v>
      </c>
      <c r="M37" s="801"/>
      <c r="N37" s="654"/>
      <c r="O37" s="802" t="s">
        <v>735</v>
      </c>
      <c r="P37" s="656"/>
      <c r="Q37" s="804" t="s">
        <v>734</v>
      </c>
      <c r="R37" s="804"/>
      <c r="S37" s="657"/>
      <c r="T37" s="805" t="s">
        <v>735</v>
      </c>
      <c r="U37" s="655"/>
      <c r="V37" s="800" t="s">
        <v>734</v>
      </c>
      <c r="W37" s="801"/>
      <c r="X37" s="654"/>
      <c r="Y37" s="802" t="s">
        <v>735</v>
      </c>
      <c r="Z37" s="658"/>
    </row>
    <row r="38" spans="1:26" ht="17.25" thickBot="1" x14ac:dyDescent="0.3">
      <c r="A38" s="814"/>
      <c r="B38" s="815" t="s">
        <v>736</v>
      </c>
      <c r="C38" s="808"/>
      <c r="D38" s="659"/>
      <c r="E38" s="803"/>
      <c r="F38" s="660"/>
      <c r="G38" s="807" t="s">
        <v>736</v>
      </c>
      <c r="H38" s="808"/>
      <c r="I38" s="659"/>
      <c r="J38" s="803"/>
      <c r="K38" s="660"/>
      <c r="L38" s="807" t="s">
        <v>736</v>
      </c>
      <c r="M38" s="808"/>
      <c r="N38" s="659"/>
      <c r="O38" s="803"/>
      <c r="P38" s="661"/>
      <c r="Q38" s="809" t="s">
        <v>736</v>
      </c>
      <c r="R38" s="809"/>
      <c r="S38" s="662"/>
      <c r="T38" s="806"/>
      <c r="U38" s="660"/>
      <c r="V38" s="807" t="s">
        <v>736</v>
      </c>
      <c r="W38" s="808"/>
      <c r="X38" s="659"/>
      <c r="Y38" s="803"/>
      <c r="Z38" s="660"/>
    </row>
    <row r="39" spans="1:26" x14ac:dyDescent="0.25">
      <c r="A39" s="663" t="s">
        <v>737</v>
      </c>
      <c r="B39" s="663"/>
      <c r="C39" s="663"/>
      <c r="D39" s="664" t="s">
        <v>738</v>
      </c>
      <c r="E39" s="664"/>
      <c r="F39" s="664"/>
      <c r="G39" s="664"/>
      <c r="H39" s="664"/>
      <c r="I39" s="664"/>
      <c r="J39" s="664"/>
      <c r="K39" s="664"/>
      <c r="L39" s="664"/>
      <c r="M39" s="664"/>
      <c r="N39" s="664"/>
      <c r="O39" s="664"/>
      <c r="P39" s="664"/>
      <c r="Q39" s="664"/>
      <c r="R39" s="664"/>
      <c r="S39" s="664"/>
      <c r="T39" s="664"/>
      <c r="U39" s="664"/>
      <c r="V39" s="664"/>
      <c r="W39" s="664"/>
      <c r="X39" s="664"/>
      <c r="Y39" s="664"/>
      <c r="Z39" s="664"/>
    </row>
    <row r="40" spans="1:26" x14ac:dyDescent="0.25">
      <c r="A40" s="664" t="s">
        <v>739</v>
      </c>
      <c r="B40" s="664"/>
      <c r="C40" s="664"/>
      <c r="D40" s="664"/>
      <c r="E40" s="664"/>
      <c r="F40" s="664"/>
      <c r="G40" s="664"/>
      <c r="H40" s="664"/>
      <c r="I40" s="664"/>
      <c r="J40" s="664"/>
      <c r="K40" s="664"/>
      <c r="L40" s="664"/>
      <c r="M40" s="664"/>
      <c r="N40" s="664"/>
      <c r="O40" s="664"/>
      <c r="P40" s="664"/>
      <c r="Q40" s="664"/>
      <c r="R40" s="664"/>
      <c r="S40" s="664"/>
      <c r="T40" s="664"/>
      <c r="U40" s="664"/>
      <c r="V40" s="664"/>
      <c r="W40" s="664"/>
      <c r="X40" s="664"/>
      <c r="Y40" s="664"/>
      <c r="Z40" s="664"/>
    </row>
    <row r="41" spans="1:26" x14ac:dyDescent="0.25">
      <c r="A41" s="664" t="s">
        <v>740</v>
      </c>
      <c r="B41" s="664"/>
      <c r="C41" s="664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4"/>
      <c r="P41" s="664"/>
      <c r="Q41" s="664"/>
      <c r="R41" s="664"/>
      <c r="S41" s="664"/>
      <c r="T41" s="664"/>
      <c r="U41" s="664"/>
      <c r="V41" s="664"/>
      <c r="W41" s="664"/>
      <c r="X41" s="664"/>
      <c r="Y41" s="664"/>
      <c r="Z41" s="664"/>
    </row>
    <row r="42" spans="1:26" x14ac:dyDescent="0.25">
      <c r="A42" s="664" t="s">
        <v>741</v>
      </c>
      <c r="B42" s="664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4"/>
      <c r="O42" s="664"/>
      <c r="P42" s="664"/>
      <c r="Q42" s="664"/>
      <c r="R42" s="664"/>
      <c r="S42" s="664"/>
      <c r="T42" s="664"/>
      <c r="U42" s="664"/>
      <c r="V42" s="664"/>
      <c r="W42" s="664"/>
      <c r="X42" s="664"/>
      <c r="Y42" s="664"/>
      <c r="Z42" s="664"/>
    </row>
    <row r="43" spans="1:26" x14ac:dyDescent="0.25">
      <c r="A43" s="664" t="s">
        <v>742</v>
      </c>
      <c r="B43" s="664"/>
      <c r="C43" s="664"/>
      <c r="D43" s="664"/>
      <c r="E43" s="664"/>
      <c r="F43" s="664"/>
      <c r="G43" s="664"/>
      <c r="H43" s="664"/>
      <c r="I43" s="664"/>
      <c r="J43" s="664"/>
      <c r="K43" s="664"/>
      <c r="L43" s="664"/>
      <c r="M43" s="664"/>
      <c r="N43" s="664"/>
      <c r="O43" s="664"/>
      <c r="P43" s="664"/>
      <c r="Q43" s="664"/>
      <c r="R43" s="664"/>
      <c r="S43" s="664"/>
      <c r="T43" s="664"/>
      <c r="U43" s="664"/>
      <c r="V43" s="664"/>
      <c r="W43" s="664"/>
      <c r="X43" s="664"/>
      <c r="Y43" s="664"/>
      <c r="Z43" s="665"/>
    </row>
    <row r="44" spans="1:26" x14ac:dyDescent="0.25">
      <c r="A44" s="664" t="s">
        <v>743</v>
      </c>
      <c r="B44" s="664"/>
      <c r="C44" s="664"/>
      <c r="D44" s="664"/>
      <c r="E44" s="664"/>
      <c r="F44" s="664"/>
      <c r="G44" s="664"/>
      <c r="H44" s="664"/>
      <c r="I44" s="664"/>
      <c r="J44" s="664"/>
      <c r="K44" s="664"/>
      <c r="L44" s="664"/>
      <c r="M44" s="664"/>
      <c r="N44" s="664"/>
      <c r="O44" s="664"/>
      <c r="P44" s="664"/>
      <c r="Q44" s="664"/>
      <c r="R44" s="664"/>
      <c r="S44" s="664"/>
      <c r="T44" s="664"/>
      <c r="U44" s="664"/>
      <c r="V44" s="664"/>
      <c r="W44" s="664"/>
      <c r="X44" s="664"/>
      <c r="Y44" s="664"/>
      <c r="Z44" s="665"/>
    </row>
  </sheetData>
  <mergeCells count="51">
    <mergeCell ref="Q3:R3"/>
    <mergeCell ref="S3:U3"/>
    <mergeCell ref="V3:W3"/>
    <mergeCell ref="X3:Z3"/>
    <mergeCell ref="A5:A7"/>
    <mergeCell ref="B5:B7"/>
    <mergeCell ref="G5:G7"/>
    <mergeCell ref="L5:L7"/>
    <mergeCell ref="Q5:Q7"/>
    <mergeCell ref="V5:V7"/>
    <mergeCell ref="B3:C3"/>
    <mergeCell ref="D3:F3"/>
    <mergeCell ref="G3:H3"/>
    <mergeCell ref="I3:K3"/>
    <mergeCell ref="L3:M3"/>
    <mergeCell ref="N3:P3"/>
    <mergeCell ref="V8:V15"/>
    <mergeCell ref="L15:L21"/>
    <mergeCell ref="A16:A21"/>
    <mergeCell ref="B16:B21"/>
    <mergeCell ref="G16:G21"/>
    <mergeCell ref="A8:A15"/>
    <mergeCell ref="B8:B15"/>
    <mergeCell ref="G8:G15"/>
    <mergeCell ref="L8:L14"/>
    <mergeCell ref="Q8:Q15"/>
    <mergeCell ref="Q16:Q21"/>
    <mergeCell ref="V16:V21"/>
    <mergeCell ref="A22:A24"/>
    <mergeCell ref="B22:B24"/>
    <mergeCell ref="G22:G24"/>
    <mergeCell ref="L22:L24"/>
    <mergeCell ref="Q22:Q24"/>
    <mergeCell ref="V22:V24"/>
    <mergeCell ref="Y37:Y38"/>
    <mergeCell ref="L38:M38"/>
    <mergeCell ref="Q38:R38"/>
    <mergeCell ref="V38:W38"/>
    <mergeCell ref="A25:A36"/>
    <mergeCell ref="A37:A38"/>
    <mergeCell ref="B37:C37"/>
    <mergeCell ref="E37:E38"/>
    <mergeCell ref="G37:H37"/>
    <mergeCell ref="J37:J38"/>
    <mergeCell ref="B38:C38"/>
    <mergeCell ref="G38:H38"/>
    <mergeCell ref="L37:M37"/>
    <mergeCell ref="O37:O38"/>
    <mergeCell ref="Q37:R37"/>
    <mergeCell ref="T37:T38"/>
    <mergeCell ref="V37:W37"/>
  </mergeCells>
  <phoneticPr fontId="15" type="noConversion"/>
  <pageMargins left="0.7" right="0.7" top="0.75" bottom="0.75" header="0.3" footer="0.3"/>
  <pageSetup paperSize="12" scale="67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Zeros="0" topLeftCell="A14" zoomScale="70" zoomScaleNormal="70" workbookViewId="0"/>
  </sheetViews>
  <sheetFormatPr defaultRowHeight="16.5" x14ac:dyDescent="0.25"/>
  <cols>
    <col min="4" max="4" width="6.625" customWidth="1"/>
    <col min="6" max="6" width="10.75" customWidth="1"/>
    <col min="9" max="9" width="6.25" customWidth="1"/>
    <col min="11" max="11" width="11.125" customWidth="1"/>
    <col min="13" max="13" width="12.125" customWidth="1"/>
    <col min="14" max="14" width="7.375" customWidth="1"/>
    <col min="16" max="16" width="10.625" customWidth="1"/>
  </cols>
  <sheetData>
    <row r="1" spans="1:26" ht="27.75" x14ac:dyDescent="0.25">
      <c r="A1" s="599"/>
      <c r="B1" s="599"/>
      <c r="C1" s="599"/>
      <c r="D1" s="599" t="s">
        <v>554</v>
      </c>
      <c r="E1" s="599"/>
      <c r="F1" s="599"/>
      <c r="G1" s="599"/>
      <c r="H1" s="599"/>
      <c r="I1" s="599"/>
      <c r="J1" s="599"/>
      <c r="K1" s="599" t="s">
        <v>555</v>
      </c>
      <c r="L1" s="599"/>
      <c r="M1" s="599"/>
      <c r="N1" s="599"/>
      <c r="O1" s="599" t="s">
        <v>744</v>
      </c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</row>
    <row r="2" spans="1:26" ht="20.25" thickBot="1" x14ac:dyDescent="0.3">
      <c r="A2" s="600"/>
      <c r="B2" s="701" t="s">
        <v>557</v>
      </c>
      <c r="C2" s="600">
        <v>1080</v>
      </c>
      <c r="D2" s="600"/>
      <c r="E2" s="603" t="s">
        <v>558</v>
      </c>
      <c r="F2" s="603"/>
      <c r="G2" s="702" t="s">
        <v>559</v>
      </c>
      <c r="H2" s="600"/>
      <c r="I2" s="600"/>
      <c r="J2" s="600"/>
      <c r="K2" s="603"/>
      <c r="L2" s="603"/>
      <c r="M2" s="600"/>
      <c r="N2" s="600"/>
      <c r="O2" s="600"/>
      <c r="P2" s="603"/>
      <c r="Q2" s="603"/>
      <c r="R2" s="600"/>
      <c r="S2" s="600"/>
      <c r="T2" s="702" t="s">
        <v>560</v>
      </c>
      <c r="U2" s="600"/>
      <c r="V2" s="600"/>
      <c r="W2" s="600"/>
      <c r="X2" s="600"/>
      <c r="Y2" s="605" t="s">
        <v>561</v>
      </c>
      <c r="Z2" s="600"/>
    </row>
    <row r="3" spans="1:26" x14ac:dyDescent="0.25">
      <c r="A3" s="51" t="s">
        <v>562</v>
      </c>
      <c r="B3" s="873">
        <v>44100</v>
      </c>
      <c r="C3" s="836"/>
      <c r="D3" s="837">
        <f>B3</f>
        <v>44100</v>
      </c>
      <c r="E3" s="837"/>
      <c r="F3" s="838"/>
      <c r="G3" s="873">
        <v>44102</v>
      </c>
      <c r="H3" s="836"/>
      <c r="I3" s="837">
        <v>44102</v>
      </c>
      <c r="J3" s="837"/>
      <c r="K3" s="838"/>
      <c r="L3" s="848">
        <v>44103</v>
      </c>
      <c r="M3" s="849"/>
      <c r="N3" s="839">
        <v>44103</v>
      </c>
      <c r="O3" s="850"/>
      <c r="P3" s="851"/>
      <c r="Q3" s="848">
        <v>44104</v>
      </c>
      <c r="R3" s="849"/>
      <c r="S3" s="839">
        <v>44104</v>
      </c>
      <c r="T3" s="850"/>
      <c r="U3" s="851"/>
      <c r="V3" s="848"/>
      <c r="W3" s="849"/>
      <c r="X3" s="839"/>
      <c r="Y3" s="850"/>
      <c r="Z3" s="851"/>
    </row>
    <row r="4" spans="1:26" ht="31.5" x14ac:dyDescent="0.25">
      <c r="A4" s="684" t="s">
        <v>563</v>
      </c>
      <c r="B4" s="685" t="s">
        <v>636</v>
      </c>
      <c r="C4" s="686" t="s">
        <v>637</v>
      </c>
      <c r="D4" s="687" t="s">
        <v>638</v>
      </c>
      <c r="E4" s="687" t="s">
        <v>639</v>
      </c>
      <c r="F4" s="688" t="s">
        <v>640</v>
      </c>
      <c r="G4" s="685" t="s">
        <v>636</v>
      </c>
      <c r="H4" s="686" t="s">
        <v>637</v>
      </c>
      <c r="I4" s="687" t="s">
        <v>638</v>
      </c>
      <c r="J4" s="687" t="s">
        <v>639</v>
      </c>
      <c r="K4" s="688" t="s">
        <v>640</v>
      </c>
      <c r="L4" s="685" t="s">
        <v>636</v>
      </c>
      <c r="M4" s="686" t="s">
        <v>637</v>
      </c>
      <c r="N4" s="687" t="s">
        <v>638</v>
      </c>
      <c r="O4" s="687" t="s">
        <v>639</v>
      </c>
      <c r="P4" s="688" t="s">
        <v>640</v>
      </c>
      <c r="Q4" s="685" t="s">
        <v>636</v>
      </c>
      <c r="R4" s="686" t="s">
        <v>637</v>
      </c>
      <c r="S4" s="687" t="s">
        <v>638</v>
      </c>
      <c r="T4" s="687" t="s">
        <v>639</v>
      </c>
      <c r="U4" s="688" t="s">
        <v>640</v>
      </c>
      <c r="V4" s="685"/>
      <c r="W4" s="686"/>
      <c r="X4" s="687"/>
      <c r="Y4" s="687"/>
      <c r="Z4" s="688"/>
    </row>
    <row r="5" spans="1:26" ht="16.5" customHeight="1" x14ac:dyDescent="0.25">
      <c r="A5" s="865" t="s">
        <v>3</v>
      </c>
      <c r="B5" s="789" t="s">
        <v>775</v>
      </c>
      <c r="C5" s="712" t="s">
        <v>70</v>
      </c>
      <c r="D5" s="712">
        <v>20</v>
      </c>
      <c r="E5" s="712">
        <f>D5*1100/1000</f>
        <v>22</v>
      </c>
      <c r="F5" s="712"/>
      <c r="G5" s="789" t="s">
        <v>103</v>
      </c>
      <c r="H5" s="712" t="s">
        <v>569</v>
      </c>
      <c r="I5" s="712">
        <v>20</v>
      </c>
      <c r="J5" s="712">
        <v>22</v>
      </c>
      <c r="K5" s="712">
        <v>0</v>
      </c>
      <c r="L5" s="833" t="s">
        <v>100</v>
      </c>
      <c r="M5" s="563" t="s">
        <v>774</v>
      </c>
      <c r="N5" s="563">
        <v>20</v>
      </c>
      <c r="O5" s="563">
        <v>22</v>
      </c>
      <c r="P5" s="563">
        <v>0</v>
      </c>
      <c r="Q5" s="833" t="s">
        <v>7</v>
      </c>
      <c r="R5" s="563" t="s">
        <v>571</v>
      </c>
      <c r="S5" s="563">
        <v>110</v>
      </c>
      <c r="T5" s="563">
        <v>121</v>
      </c>
      <c r="U5" s="613">
        <v>0</v>
      </c>
      <c r="V5" s="833"/>
      <c r="W5" s="563"/>
      <c r="X5" s="563"/>
      <c r="Y5" s="563"/>
      <c r="Z5" s="613"/>
    </row>
    <row r="6" spans="1:26" x14ac:dyDescent="0.25">
      <c r="A6" s="865"/>
      <c r="B6" s="790"/>
      <c r="C6" s="712" t="s">
        <v>220</v>
      </c>
      <c r="D6" s="712">
        <v>90</v>
      </c>
      <c r="E6" s="712">
        <f>D6*1100/1000</f>
        <v>99</v>
      </c>
      <c r="F6" s="712"/>
      <c r="G6" s="790"/>
      <c r="H6" s="712" t="s">
        <v>571</v>
      </c>
      <c r="I6" s="712">
        <v>90</v>
      </c>
      <c r="J6" s="712">
        <v>99</v>
      </c>
      <c r="K6" s="712">
        <v>0</v>
      </c>
      <c r="L6" s="834"/>
      <c r="M6" s="563" t="s">
        <v>571</v>
      </c>
      <c r="N6" s="563">
        <v>90</v>
      </c>
      <c r="O6" s="563">
        <v>99</v>
      </c>
      <c r="P6" s="563">
        <v>0</v>
      </c>
      <c r="Q6" s="834"/>
      <c r="R6" s="563" t="s">
        <v>602</v>
      </c>
      <c r="S6" s="563">
        <v>10</v>
      </c>
      <c r="T6" s="563">
        <v>11</v>
      </c>
      <c r="U6" s="613" t="s">
        <v>603</v>
      </c>
      <c r="V6" s="834"/>
      <c r="W6" s="563"/>
      <c r="X6" s="563"/>
      <c r="Y6" s="563"/>
      <c r="Z6" s="613"/>
    </row>
    <row r="7" spans="1:26" x14ac:dyDescent="0.25">
      <c r="A7" s="865"/>
      <c r="B7" s="790"/>
      <c r="C7" s="712"/>
      <c r="D7" s="712"/>
      <c r="E7" s="712"/>
      <c r="F7" s="712"/>
      <c r="G7" s="790"/>
      <c r="H7" s="712">
        <v>0</v>
      </c>
      <c r="I7" s="712">
        <v>0</v>
      </c>
      <c r="J7" s="712">
        <v>0</v>
      </c>
      <c r="K7" s="712">
        <v>0</v>
      </c>
      <c r="L7" s="834"/>
      <c r="M7" s="563">
        <v>0</v>
      </c>
      <c r="N7" s="563">
        <v>0</v>
      </c>
      <c r="O7" s="563">
        <v>0</v>
      </c>
      <c r="P7" s="563">
        <v>0</v>
      </c>
      <c r="Q7" s="834"/>
      <c r="R7" s="563" t="s">
        <v>574</v>
      </c>
      <c r="S7" s="563">
        <v>13</v>
      </c>
      <c r="T7" s="563">
        <v>0</v>
      </c>
      <c r="U7" s="613" t="s">
        <v>573</v>
      </c>
      <c r="V7" s="834"/>
      <c r="W7" s="563"/>
      <c r="X7" s="563"/>
      <c r="Y7" s="563"/>
      <c r="Z7" s="613"/>
    </row>
    <row r="8" spans="1:26" x14ac:dyDescent="0.25">
      <c r="A8" s="866"/>
      <c r="B8" s="791"/>
      <c r="C8" s="712"/>
      <c r="D8" s="712"/>
      <c r="E8" s="712"/>
      <c r="F8" s="712"/>
      <c r="G8" s="791"/>
      <c r="H8" s="712">
        <v>0</v>
      </c>
      <c r="I8" s="712">
        <v>0</v>
      </c>
      <c r="J8" s="712">
        <v>0</v>
      </c>
      <c r="K8" s="712">
        <v>0</v>
      </c>
      <c r="L8" s="835"/>
      <c r="M8" s="563">
        <v>0</v>
      </c>
      <c r="N8" s="563">
        <v>0</v>
      </c>
      <c r="O8" s="563">
        <v>0</v>
      </c>
      <c r="P8" s="563">
        <v>0</v>
      </c>
      <c r="Q8" s="835"/>
      <c r="R8" s="563" t="s">
        <v>590</v>
      </c>
      <c r="S8" s="563">
        <v>25</v>
      </c>
      <c r="T8" s="695">
        <v>27.5</v>
      </c>
      <c r="U8" s="613" t="s">
        <v>573</v>
      </c>
      <c r="V8" s="835"/>
      <c r="W8" s="563"/>
      <c r="X8" s="563"/>
      <c r="Y8" s="563"/>
      <c r="Z8" s="613"/>
    </row>
    <row r="9" spans="1:26" ht="16.5" customHeight="1" x14ac:dyDescent="0.25">
      <c r="A9" s="864" t="s">
        <v>98</v>
      </c>
      <c r="B9" s="789" t="s">
        <v>776</v>
      </c>
      <c r="C9" s="712" t="s">
        <v>779</v>
      </c>
      <c r="D9" s="712">
        <v>60</v>
      </c>
      <c r="E9" s="712">
        <f t="shared" ref="E9:E11" si="0">D9*1100/1000</f>
        <v>66</v>
      </c>
      <c r="F9" s="563" t="s">
        <v>587</v>
      </c>
      <c r="G9" s="789" t="s">
        <v>745</v>
      </c>
      <c r="H9" s="712" t="s">
        <v>583</v>
      </c>
      <c r="I9" s="712">
        <v>120</v>
      </c>
      <c r="J9" s="712">
        <v>132</v>
      </c>
      <c r="K9" s="712" t="s">
        <v>584</v>
      </c>
      <c r="L9" s="789" t="s">
        <v>746</v>
      </c>
      <c r="M9" s="563" t="s">
        <v>586</v>
      </c>
      <c r="N9" s="563">
        <v>38</v>
      </c>
      <c r="O9" s="695">
        <v>41.8</v>
      </c>
      <c r="P9" s="563" t="s">
        <v>579</v>
      </c>
      <c r="Q9" s="789" t="s">
        <v>747</v>
      </c>
      <c r="R9" s="563" t="s">
        <v>581</v>
      </c>
      <c r="S9" s="563">
        <v>35</v>
      </c>
      <c r="T9" s="695">
        <v>38.5</v>
      </c>
      <c r="U9" s="613" t="s">
        <v>579</v>
      </c>
      <c r="V9" s="789">
        <v>0</v>
      </c>
      <c r="W9" s="563">
        <v>0</v>
      </c>
      <c r="X9" s="563">
        <v>0</v>
      </c>
      <c r="Y9" s="563">
        <v>0</v>
      </c>
      <c r="Z9" s="613">
        <v>0</v>
      </c>
    </row>
    <row r="10" spans="1:26" ht="16.5" customHeight="1" x14ac:dyDescent="0.25">
      <c r="A10" s="865"/>
      <c r="B10" s="790"/>
      <c r="C10" s="712" t="s">
        <v>780</v>
      </c>
      <c r="D10" s="712">
        <v>20</v>
      </c>
      <c r="E10" s="712">
        <f t="shared" si="0"/>
        <v>22</v>
      </c>
      <c r="F10" s="712"/>
      <c r="G10" s="790"/>
      <c r="H10" s="712" t="s">
        <v>748</v>
      </c>
      <c r="I10" s="712">
        <v>17</v>
      </c>
      <c r="J10" s="713">
        <v>18.7</v>
      </c>
      <c r="K10" s="712" t="s">
        <v>749</v>
      </c>
      <c r="L10" s="790"/>
      <c r="M10" s="563" t="s">
        <v>578</v>
      </c>
      <c r="N10" s="563">
        <v>30</v>
      </c>
      <c r="O10" s="695">
        <v>33</v>
      </c>
      <c r="P10" s="563" t="s">
        <v>587</v>
      </c>
      <c r="Q10" s="790"/>
      <c r="R10" s="563" t="s">
        <v>575</v>
      </c>
      <c r="S10" s="563">
        <v>10</v>
      </c>
      <c r="T10" s="695">
        <v>11</v>
      </c>
      <c r="U10" s="613" t="s">
        <v>573</v>
      </c>
      <c r="V10" s="790"/>
      <c r="W10" s="563">
        <v>0</v>
      </c>
      <c r="X10" s="563">
        <v>0</v>
      </c>
      <c r="Y10" s="563">
        <v>0</v>
      </c>
      <c r="Z10" s="613">
        <v>0</v>
      </c>
    </row>
    <row r="11" spans="1:26" x14ac:dyDescent="0.25">
      <c r="A11" s="865"/>
      <c r="B11" s="790"/>
      <c r="C11" s="712" t="s">
        <v>781</v>
      </c>
      <c r="D11" s="712">
        <v>15</v>
      </c>
      <c r="E11" s="712">
        <f t="shared" si="0"/>
        <v>16.5</v>
      </c>
      <c r="F11" s="563" t="s">
        <v>573</v>
      </c>
      <c r="G11" s="790"/>
      <c r="H11" s="712" t="s">
        <v>750</v>
      </c>
      <c r="I11" s="712">
        <v>1</v>
      </c>
      <c r="J11" s="713">
        <v>1.1000000000000001</v>
      </c>
      <c r="K11" s="712">
        <v>0</v>
      </c>
      <c r="L11" s="790"/>
      <c r="M11" s="563" t="s">
        <v>574</v>
      </c>
      <c r="N11" s="563">
        <v>10</v>
      </c>
      <c r="O11" s="695">
        <v>11</v>
      </c>
      <c r="P11" s="563" t="s">
        <v>573</v>
      </c>
      <c r="Q11" s="790"/>
      <c r="R11" s="563" t="s">
        <v>572</v>
      </c>
      <c r="S11" s="563">
        <v>10</v>
      </c>
      <c r="T11" s="695">
        <v>11</v>
      </c>
      <c r="U11" s="613" t="s">
        <v>573</v>
      </c>
      <c r="V11" s="790"/>
      <c r="W11" s="563">
        <v>0</v>
      </c>
      <c r="X11" s="563">
        <v>0</v>
      </c>
      <c r="Y11" s="563">
        <v>0</v>
      </c>
      <c r="Z11" s="613">
        <v>0</v>
      </c>
    </row>
    <row r="12" spans="1:26" x14ac:dyDescent="0.25">
      <c r="A12" s="865"/>
      <c r="B12" s="790"/>
      <c r="C12" s="712"/>
      <c r="D12" s="712"/>
      <c r="E12" s="713"/>
      <c r="F12" s="712"/>
      <c r="G12" s="790"/>
      <c r="H12" s="712" t="s">
        <v>751</v>
      </c>
      <c r="I12" s="712">
        <v>5</v>
      </c>
      <c r="J12" s="713">
        <v>5.5</v>
      </c>
      <c r="K12" s="712">
        <v>0</v>
      </c>
      <c r="L12" s="790"/>
      <c r="M12" s="563" t="s">
        <v>752</v>
      </c>
      <c r="N12" s="563">
        <v>50</v>
      </c>
      <c r="O12" s="695">
        <v>55</v>
      </c>
      <c r="P12" s="563" t="s">
        <v>573</v>
      </c>
      <c r="Q12" s="790"/>
      <c r="R12" s="563" t="s">
        <v>588</v>
      </c>
      <c r="S12" s="563">
        <v>5</v>
      </c>
      <c r="T12" s="695">
        <v>5.5</v>
      </c>
      <c r="U12" s="613">
        <v>0</v>
      </c>
      <c r="V12" s="790"/>
      <c r="W12" s="563">
        <v>0</v>
      </c>
      <c r="X12" s="563">
        <v>0</v>
      </c>
      <c r="Y12" s="563">
        <v>0</v>
      </c>
      <c r="Z12" s="613">
        <v>0</v>
      </c>
    </row>
    <row r="13" spans="1:26" x14ac:dyDescent="0.25">
      <c r="A13" s="865"/>
      <c r="B13" s="790"/>
      <c r="C13" s="712"/>
      <c r="D13" s="712"/>
      <c r="E13" s="713"/>
      <c r="F13" s="712"/>
      <c r="G13" s="790"/>
      <c r="H13" s="712" t="s">
        <v>753</v>
      </c>
      <c r="I13" s="712">
        <v>1</v>
      </c>
      <c r="J13" s="713">
        <v>1.1000000000000001</v>
      </c>
      <c r="K13" s="712">
        <v>0</v>
      </c>
      <c r="L13" s="790"/>
      <c r="M13" s="563" t="s">
        <v>588</v>
      </c>
      <c r="N13" s="563">
        <v>6</v>
      </c>
      <c r="O13" s="695">
        <v>6.6</v>
      </c>
      <c r="P13" s="563">
        <v>0</v>
      </c>
      <c r="Q13" s="790"/>
      <c r="R13" s="563">
        <v>0</v>
      </c>
      <c r="S13" s="563">
        <v>0</v>
      </c>
      <c r="T13" s="563">
        <v>0</v>
      </c>
      <c r="U13" s="613">
        <v>0</v>
      </c>
      <c r="V13" s="790"/>
      <c r="W13" s="563">
        <v>0</v>
      </c>
      <c r="X13" s="563">
        <v>0</v>
      </c>
      <c r="Y13" s="563">
        <v>0</v>
      </c>
      <c r="Z13" s="613">
        <v>0</v>
      </c>
    </row>
    <row r="14" spans="1:26" x14ac:dyDescent="0.25">
      <c r="A14" s="865"/>
      <c r="B14" s="790"/>
      <c r="C14" s="712"/>
      <c r="D14" s="712"/>
      <c r="E14" s="712"/>
      <c r="F14" s="712"/>
      <c r="G14" s="790"/>
      <c r="H14" s="712">
        <v>0</v>
      </c>
      <c r="I14" s="712">
        <v>0</v>
      </c>
      <c r="J14" s="712">
        <v>0</v>
      </c>
      <c r="K14" s="712">
        <v>0</v>
      </c>
      <c r="L14" s="790"/>
      <c r="M14" s="563">
        <v>0</v>
      </c>
      <c r="N14" s="563">
        <v>0</v>
      </c>
      <c r="O14" s="563">
        <v>0</v>
      </c>
      <c r="P14" s="563">
        <v>0</v>
      </c>
      <c r="Q14" s="790"/>
      <c r="R14" s="563">
        <v>0</v>
      </c>
      <c r="S14" s="563">
        <v>0</v>
      </c>
      <c r="T14" s="563">
        <v>0</v>
      </c>
      <c r="U14" s="613">
        <v>0</v>
      </c>
      <c r="V14" s="790"/>
      <c r="W14" s="563">
        <v>0</v>
      </c>
      <c r="X14" s="563">
        <v>0</v>
      </c>
      <c r="Y14" s="563">
        <v>0</v>
      </c>
      <c r="Z14" s="613">
        <v>0</v>
      </c>
    </row>
    <row r="15" spans="1:26" x14ac:dyDescent="0.25">
      <c r="A15" s="866"/>
      <c r="B15" s="791"/>
      <c r="C15" s="712"/>
      <c r="D15" s="712"/>
      <c r="E15" s="712"/>
      <c r="F15" s="712"/>
      <c r="G15" s="791"/>
      <c r="H15" s="712">
        <v>0</v>
      </c>
      <c r="I15" s="712">
        <v>0</v>
      </c>
      <c r="J15" s="712">
        <v>0</v>
      </c>
      <c r="K15" s="712">
        <v>0</v>
      </c>
      <c r="L15" s="791"/>
      <c r="M15" s="563">
        <v>0</v>
      </c>
      <c r="N15" s="563">
        <v>0</v>
      </c>
      <c r="O15" s="563">
        <v>0</v>
      </c>
      <c r="P15" s="563">
        <v>0</v>
      </c>
      <c r="Q15" s="791"/>
      <c r="R15" s="563">
        <v>0</v>
      </c>
      <c r="S15" s="563">
        <v>0</v>
      </c>
      <c r="T15" s="563">
        <v>0</v>
      </c>
      <c r="U15" s="613">
        <v>0</v>
      </c>
      <c r="V15" s="791"/>
      <c r="W15" s="563">
        <v>0</v>
      </c>
      <c r="X15" s="563">
        <v>0</v>
      </c>
      <c r="Y15" s="563">
        <v>0</v>
      </c>
      <c r="Z15" s="613">
        <v>0</v>
      </c>
    </row>
    <row r="16" spans="1:26" ht="16.5" customHeight="1" x14ac:dyDescent="0.25">
      <c r="A16" s="864" t="s">
        <v>98</v>
      </c>
      <c r="B16" s="789" t="s">
        <v>777</v>
      </c>
      <c r="C16" s="716" t="s">
        <v>782</v>
      </c>
      <c r="D16" s="712">
        <v>50</v>
      </c>
      <c r="E16" s="712">
        <f>D16*1100/1000</f>
        <v>55</v>
      </c>
      <c r="F16" s="712"/>
      <c r="G16" s="789" t="s">
        <v>754</v>
      </c>
      <c r="H16" s="712" t="s">
        <v>755</v>
      </c>
      <c r="I16" s="712">
        <v>18</v>
      </c>
      <c r="J16" s="713">
        <v>19.8</v>
      </c>
      <c r="K16" s="712">
        <v>0</v>
      </c>
      <c r="L16" s="789" t="s">
        <v>756</v>
      </c>
      <c r="M16" s="563" t="s">
        <v>602</v>
      </c>
      <c r="N16" s="563">
        <v>55</v>
      </c>
      <c r="O16" s="695">
        <v>60.5</v>
      </c>
      <c r="P16" s="563" t="s">
        <v>603</v>
      </c>
      <c r="Q16" s="789" t="s">
        <v>757</v>
      </c>
      <c r="R16" s="563" t="s">
        <v>758</v>
      </c>
      <c r="S16" s="563">
        <v>60</v>
      </c>
      <c r="T16" s="563">
        <v>66</v>
      </c>
      <c r="U16" s="613">
        <v>0</v>
      </c>
      <c r="V16" s="789">
        <v>0</v>
      </c>
      <c r="W16" s="563">
        <v>0</v>
      </c>
      <c r="X16" s="563">
        <v>0</v>
      </c>
      <c r="Y16" s="563">
        <v>0</v>
      </c>
      <c r="Z16" s="613">
        <v>0</v>
      </c>
    </row>
    <row r="17" spans="1:26" x14ac:dyDescent="0.25">
      <c r="A17" s="865"/>
      <c r="B17" s="790"/>
      <c r="C17" s="712"/>
      <c r="D17" s="712"/>
      <c r="E17" s="713"/>
      <c r="F17" s="712"/>
      <c r="G17" s="790"/>
      <c r="H17" s="712" t="s">
        <v>602</v>
      </c>
      <c r="I17" s="712">
        <v>33</v>
      </c>
      <c r="J17" s="713">
        <v>36.299999999999997</v>
      </c>
      <c r="K17" s="712" t="s">
        <v>603</v>
      </c>
      <c r="L17" s="790"/>
      <c r="M17" s="563" t="s">
        <v>759</v>
      </c>
      <c r="N17" s="563">
        <v>10</v>
      </c>
      <c r="O17" s="695">
        <v>11</v>
      </c>
      <c r="P17" s="563">
        <v>0</v>
      </c>
      <c r="Q17" s="790"/>
      <c r="R17" s="563" t="s">
        <v>588</v>
      </c>
      <c r="S17" s="563">
        <v>4</v>
      </c>
      <c r="T17" s="695">
        <v>4.4000000000000004</v>
      </c>
      <c r="U17" s="613">
        <v>0</v>
      </c>
      <c r="V17" s="790"/>
      <c r="W17" s="563">
        <v>0</v>
      </c>
      <c r="X17" s="563">
        <v>0</v>
      </c>
      <c r="Y17" s="563">
        <v>0</v>
      </c>
      <c r="Z17" s="613">
        <v>0</v>
      </c>
    </row>
    <row r="18" spans="1:26" x14ac:dyDescent="0.25">
      <c r="A18" s="865"/>
      <c r="B18" s="790"/>
      <c r="C18" s="712"/>
      <c r="D18" s="712"/>
      <c r="E18" s="713"/>
      <c r="F18" s="712"/>
      <c r="G18" s="790"/>
      <c r="H18" s="712" t="s">
        <v>574</v>
      </c>
      <c r="I18" s="712">
        <v>10</v>
      </c>
      <c r="J18" s="713">
        <v>11</v>
      </c>
      <c r="K18" s="712" t="s">
        <v>573</v>
      </c>
      <c r="L18" s="790"/>
      <c r="M18" s="563" t="s">
        <v>606</v>
      </c>
      <c r="N18" s="563">
        <v>1</v>
      </c>
      <c r="O18" s="695">
        <v>1.1000000000000001</v>
      </c>
      <c r="P18" s="563">
        <v>0</v>
      </c>
      <c r="Q18" s="790"/>
      <c r="R18" s="563">
        <v>0</v>
      </c>
      <c r="S18" s="563">
        <v>0</v>
      </c>
      <c r="T18" s="563">
        <v>0</v>
      </c>
      <c r="U18" s="613">
        <v>0</v>
      </c>
      <c r="V18" s="790"/>
      <c r="W18" s="563">
        <v>0</v>
      </c>
      <c r="X18" s="563">
        <v>0</v>
      </c>
      <c r="Y18" s="563">
        <v>0</v>
      </c>
      <c r="Z18" s="613">
        <v>0</v>
      </c>
    </row>
    <row r="19" spans="1:26" x14ac:dyDescent="0.25">
      <c r="A19" s="865"/>
      <c r="B19" s="790"/>
      <c r="C19" s="712"/>
      <c r="D19" s="712"/>
      <c r="E19" s="713"/>
      <c r="F19" s="712"/>
      <c r="G19" s="790"/>
      <c r="H19" s="712" t="s">
        <v>760</v>
      </c>
      <c r="I19" s="712">
        <v>1</v>
      </c>
      <c r="J19" s="713">
        <v>1.1000000000000001</v>
      </c>
      <c r="K19" s="712">
        <v>0</v>
      </c>
      <c r="L19" s="790"/>
      <c r="M19" s="563">
        <v>0</v>
      </c>
      <c r="N19" s="563">
        <v>0</v>
      </c>
      <c r="O19" s="563">
        <v>0</v>
      </c>
      <c r="P19" s="563">
        <v>0</v>
      </c>
      <c r="Q19" s="790"/>
      <c r="R19" s="563">
        <v>0</v>
      </c>
      <c r="S19" s="563">
        <v>0</v>
      </c>
      <c r="T19" s="563">
        <v>0</v>
      </c>
      <c r="U19" s="613">
        <v>0</v>
      </c>
      <c r="V19" s="790"/>
      <c r="W19" s="563">
        <v>0</v>
      </c>
      <c r="X19" s="563">
        <v>0</v>
      </c>
      <c r="Y19" s="563">
        <v>0</v>
      </c>
      <c r="Z19" s="613">
        <v>0</v>
      </c>
    </row>
    <row r="20" spans="1:26" x14ac:dyDescent="0.25">
      <c r="A20" s="865"/>
      <c r="B20" s="790"/>
      <c r="C20" s="712"/>
      <c r="D20" s="712"/>
      <c r="E20" s="713"/>
      <c r="F20" s="712"/>
      <c r="G20" s="790"/>
      <c r="H20" s="712" t="s">
        <v>588</v>
      </c>
      <c r="I20" s="712">
        <v>3</v>
      </c>
      <c r="J20" s="713">
        <v>3.3</v>
      </c>
      <c r="K20" s="712">
        <v>0</v>
      </c>
      <c r="L20" s="790"/>
      <c r="M20" s="563">
        <v>0</v>
      </c>
      <c r="N20" s="563">
        <v>0</v>
      </c>
      <c r="O20" s="563">
        <v>0</v>
      </c>
      <c r="P20" s="563">
        <v>0</v>
      </c>
      <c r="Q20" s="790"/>
      <c r="R20" s="563">
        <v>0</v>
      </c>
      <c r="S20" s="563">
        <v>0</v>
      </c>
      <c r="T20" s="563">
        <v>0</v>
      </c>
      <c r="U20" s="613">
        <v>0</v>
      </c>
      <c r="V20" s="790"/>
      <c r="W20" s="563">
        <v>0</v>
      </c>
      <c r="X20" s="563">
        <v>0</v>
      </c>
      <c r="Y20" s="563">
        <v>0</v>
      </c>
      <c r="Z20" s="613">
        <v>0</v>
      </c>
    </row>
    <row r="21" spans="1:26" x14ac:dyDescent="0.25">
      <c r="A21" s="866"/>
      <c r="B21" s="791"/>
      <c r="C21" s="712"/>
      <c r="D21" s="712"/>
      <c r="E21" s="713"/>
      <c r="F21" s="712"/>
      <c r="G21" s="791"/>
      <c r="H21" s="712">
        <v>0</v>
      </c>
      <c r="I21" s="712">
        <v>0</v>
      </c>
      <c r="J21" s="713">
        <v>0</v>
      </c>
      <c r="K21" s="712">
        <v>0</v>
      </c>
      <c r="L21" s="791"/>
      <c r="M21" s="563">
        <v>0</v>
      </c>
      <c r="N21" s="563">
        <v>0</v>
      </c>
      <c r="O21" s="563">
        <v>0</v>
      </c>
      <c r="P21" s="563">
        <v>0</v>
      </c>
      <c r="Q21" s="791"/>
      <c r="R21" s="563">
        <v>0</v>
      </c>
      <c r="S21" s="563">
        <v>0</v>
      </c>
      <c r="T21" s="563">
        <v>0</v>
      </c>
      <c r="U21" s="613">
        <v>0</v>
      </c>
      <c r="V21" s="791"/>
      <c r="W21" s="563">
        <v>0</v>
      </c>
      <c r="X21" s="563">
        <v>0</v>
      </c>
      <c r="Y21" s="563">
        <v>0</v>
      </c>
      <c r="Z21" s="613">
        <v>0</v>
      </c>
    </row>
    <row r="22" spans="1:26" ht="16.5" customHeight="1" x14ac:dyDescent="0.25">
      <c r="A22" s="865" t="s">
        <v>99</v>
      </c>
      <c r="B22" s="790" t="s">
        <v>778</v>
      </c>
      <c r="C22" s="33" t="s">
        <v>83</v>
      </c>
      <c r="D22" s="44">
        <v>85</v>
      </c>
      <c r="E22" s="296">
        <f>D22*1100/1000</f>
        <v>93.5</v>
      </c>
      <c r="F22" s="712" t="s">
        <v>573</v>
      </c>
      <c r="G22" s="790" t="s">
        <v>610</v>
      </c>
      <c r="H22" s="712" t="s">
        <v>611</v>
      </c>
      <c r="I22" s="712">
        <v>75</v>
      </c>
      <c r="J22" s="713">
        <v>82.5</v>
      </c>
      <c r="K22" s="712" t="s">
        <v>573</v>
      </c>
      <c r="L22" s="789" t="s">
        <v>761</v>
      </c>
      <c r="M22" s="563" t="s">
        <v>762</v>
      </c>
      <c r="N22" s="563">
        <v>54</v>
      </c>
      <c r="O22" s="695">
        <v>59.4</v>
      </c>
      <c r="P22" s="563">
        <v>0</v>
      </c>
      <c r="Q22" s="789" t="s">
        <v>613</v>
      </c>
      <c r="R22" s="715" t="s">
        <v>614</v>
      </c>
      <c r="S22" s="563">
        <v>80</v>
      </c>
      <c r="T22" s="563">
        <v>88</v>
      </c>
      <c r="U22" s="613" t="s">
        <v>615</v>
      </c>
      <c r="V22" s="789">
        <v>0</v>
      </c>
      <c r="W22" s="563">
        <v>0</v>
      </c>
      <c r="X22" s="563">
        <v>0</v>
      </c>
      <c r="Y22" s="563">
        <v>0</v>
      </c>
      <c r="Z22" s="613">
        <v>0</v>
      </c>
    </row>
    <row r="23" spans="1:26" x14ac:dyDescent="0.25">
      <c r="A23" s="865"/>
      <c r="B23" s="790"/>
      <c r="C23" s="712"/>
      <c r="D23" s="712"/>
      <c r="E23" s="713"/>
      <c r="F23" s="712"/>
      <c r="G23" s="790"/>
      <c r="H23" s="712" t="s">
        <v>588</v>
      </c>
      <c r="I23" s="712">
        <v>3</v>
      </c>
      <c r="J23" s="713">
        <v>3.3</v>
      </c>
      <c r="K23" s="712">
        <v>0</v>
      </c>
      <c r="L23" s="790"/>
      <c r="M23" s="563" t="s">
        <v>588</v>
      </c>
      <c r="N23" s="563">
        <v>3</v>
      </c>
      <c r="O23" s="695">
        <v>3.3</v>
      </c>
      <c r="P23" s="563">
        <v>0</v>
      </c>
      <c r="Q23" s="790"/>
      <c r="R23" s="563" t="s">
        <v>588</v>
      </c>
      <c r="S23" s="563">
        <v>3</v>
      </c>
      <c r="T23" s="695">
        <v>3.3</v>
      </c>
      <c r="U23" s="613">
        <v>0</v>
      </c>
      <c r="V23" s="790"/>
      <c r="W23" s="563">
        <v>0</v>
      </c>
      <c r="X23" s="563">
        <v>0</v>
      </c>
      <c r="Y23" s="563">
        <v>0</v>
      </c>
      <c r="Z23" s="613">
        <v>0</v>
      </c>
    </row>
    <row r="24" spans="1:26" x14ac:dyDescent="0.25">
      <c r="A24" s="865"/>
      <c r="B24" s="790"/>
      <c r="C24" s="712"/>
      <c r="D24" s="712"/>
      <c r="E24" s="712"/>
      <c r="F24" s="712"/>
      <c r="G24" s="790"/>
      <c r="H24" s="712">
        <v>0</v>
      </c>
      <c r="I24" s="712">
        <v>0</v>
      </c>
      <c r="J24" s="712">
        <v>0</v>
      </c>
      <c r="K24" s="712">
        <v>0</v>
      </c>
      <c r="L24" s="790"/>
      <c r="M24" s="563">
        <v>0</v>
      </c>
      <c r="N24" s="563">
        <v>0</v>
      </c>
      <c r="O24" s="563">
        <v>0</v>
      </c>
      <c r="P24" s="563">
        <v>0</v>
      </c>
      <c r="Q24" s="790"/>
      <c r="R24" s="563">
        <v>0</v>
      </c>
      <c r="S24" s="563">
        <v>0</v>
      </c>
      <c r="T24" s="563">
        <v>0</v>
      </c>
      <c r="U24" s="613">
        <v>0</v>
      </c>
      <c r="V24" s="790"/>
      <c r="W24" s="563">
        <v>0</v>
      </c>
      <c r="X24" s="563">
        <v>0</v>
      </c>
      <c r="Y24" s="563">
        <v>0</v>
      </c>
      <c r="Z24" s="613">
        <v>0</v>
      </c>
    </row>
    <row r="25" spans="1:26" ht="17.25" thickBot="1" x14ac:dyDescent="0.3">
      <c r="A25" s="877"/>
      <c r="B25" s="821"/>
      <c r="C25" s="714"/>
      <c r="D25" s="714"/>
      <c r="E25" s="714"/>
      <c r="F25" s="714"/>
      <c r="G25" s="821"/>
      <c r="H25" s="714">
        <v>0</v>
      </c>
      <c r="I25" s="714">
        <v>0</v>
      </c>
      <c r="J25" s="714">
        <v>0</v>
      </c>
      <c r="K25" s="714">
        <v>0</v>
      </c>
      <c r="L25" s="821"/>
      <c r="M25" s="615"/>
      <c r="N25" s="615"/>
      <c r="O25" s="615">
        <v>0</v>
      </c>
      <c r="P25" s="615">
        <v>0</v>
      </c>
      <c r="Q25" s="821"/>
      <c r="R25" s="615">
        <v>0</v>
      </c>
      <c r="S25" s="615">
        <v>0</v>
      </c>
      <c r="T25" s="615">
        <v>0</v>
      </c>
      <c r="U25" s="618">
        <v>0</v>
      </c>
      <c r="V25" s="821"/>
      <c r="W25" s="615">
        <v>0</v>
      </c>
      <c r="X25" s="615">
        <v>0</v>
      </c>
      <c r="Y25" s="615">
        <v>0</v>
      </c>
      <c r="Z25" s="618">
        <v>0</v>
      </c>
    </row>
    <row r="26" spans="1:26" x14ac:dyDescent="0.25">
      <c r="A26" s="810" t="s">
        <v>622</v>
      </c>
      <c r="B26" s="619"/>
      <c r="C26" s="620"/>
      <c r="D26" s="620"/>
      <c r="E26" s="621"/>
      <c r="F26" s="620"/>
      <c r="G26" s="622"/>
      <c r="H26" s="623"/>
      <c r="I26" s="623"/>
      <c r="J26" s="624"/>
      <c r="K26" s="623"/>
      <c r="L26" s="622"/>
      <c r="M26" s="623"/>
      <c r="N26" s="623"/>
      <c r="O26" s="624"/>
      <c r="P26" s="625"/>
      <c r="Q26" s="623"/>
      <c r="R26" s="623"/>
      <c r="S26" s="623"/>
      <c r="T26" s="624"/>
      <c r="U26" s="623"/>
      <c r="V26" s="622"/>
      <c r="W26" s="623"/>
      <c r="X26" s="623"/>
      <c r="Y26" s="624"/>
      <c r="Z26" s="625"/>
    </row>
    <row r="27" spans="1:26" x14ac:dyDescent="0.25">
      <c r="A27" s="811"/>
      <c r="B27" s="626"/>
      <c r="C27" s="627"/>
      <c r="D27" s="627"/>
      <c r="E27" s="628"/>
      <c r="F27" s="627"/>
      <c r="G27" s="629"/>
      <c r="H27" s="630"/>
      <c r="I27" s="630"/>
      <c r="J27" s="631"/>
      <c r="K27" s="630"/>
      <c r="L27" s="629"/>
      <c r="M27" s="630"/>
      <c r="N27" s="630"/>
      <c r="O27" s="631"/>
      <c r="P27" s="632"/>
      <c r="Q27" s="630"/>
      <c r="R27" s="630"/>
      <c r="S27" s="630"/>
      <c r="T27" s="631"/>
      <c r="U27" s="630"/>
      <c r="V27" s="629"/>
      <c r="W27" s="630"/>
      <c r="X27" s="630"/>
      <c r="Y27" s="631"/>
      <c r="Z27" s="632"/>
    </row>
    <row r="28" spans="1:26" x14ac:dyDescent="0.25">
      <c r="A28" s="811"/>
      <c r="B28" s="633"/>
      <c r="C28" s="634"/>
      <c r="D28" s="634"/>
      <c r="E28" s="635"/>
      <c r="F28" s="634"/>
      <c r="G28" s="636"/>
      <c r="H28" s="637"/>
      <c r="I28" s="637"/>
      <c r="J28" s="638"/>
      <c r="K28" s="637"/>
      <c r="L28" s="636"/>
      <c r="M28" s="637"/>
      <c r="N28" s="637"/>
      <c r="O28" s="638"/>
      <c r="P28" s="639"/>
      <c r="Q28" s="637"/>
      <c r="R28" s="637"/>
      <c r="S28" s="637"/>
      <c r="T28" s="638"/>
      <c r="U28" s="637"/>
      <c r="V28" s="636"/>
      <c r="W28" s="637"/>
      <c r="X28" s="637"/>
      <c r="Y28" s="638"/>
      <c r="Z28" s="639"/>
    </row>
    <row r="29" spans="1:26" x14ac:dyDescent="0.25">
      <c r="A29" s="811"/>
      <c r="B29" s="640"/>
      <c r="C29" s="641"/>
      <c r="D29" s="641"/>
      <c r="E29" s="642"/>
      <c r="F29" s="641"/>
      <c r="G29" s="643"/>
      <c r="H29" s="644"/>
      <c r="I29" s="644"/>
      <c r="J29" s="645"/>
      <c r="K29" s="644"/>
      <c r="L29" s="643"/>
      <c r="M29" s="644"/>
      <c r="N29" s="644"/>
      <c r="O29" s="645"/>
      <c r="P29" s="646"/>
      <c r="Q29" s="644"/>
      <c r="R29" s="644"/>
      <c r="S29" s="644"/>
      <c r="T29" s="645"/>
      <c r="U29" s="644"/>
      <c r="V29" s="643"/>
      <c r="W29" s="644"/>
      <c r="X29" s="644"/>
      <c r="Y29" s="645"/>
      <c r="Z29" s="646"/>
    </row>
    <row r="30" spans="1:26" x14ac:dyDescent="0.25">
      <c r="A30" s="811"/>
      <c r="B30" s="626"/>
      <c r="C30" s="627"/>
      <c r="D30" s="627"/>
      <c r="E30" s="628"/>
      <c r="F30" s="627"/>
      <c r="G30" s="629"/>
      <c r="H30" s="630"/>
      <c r="I30" s="630"/>
      <c r="J30" s="631"/>
      <c r="K30" s="630"/>
      <c r="L30" s="629"/>
      <c r="M30" s="630"/>
      <c r="N30" s="630"/>
      <c r="O30" s="631"/>
      <c r="P30" s="632"/>
      <c r="Q30" s="630"/>
      <c r="R30" s="630"/>
      <c r="S30" s="630"/>
      <c r="T30" s="631"/>
      <c r="U30" s="630"/>
      <c r="V30" s="629"/>
      <c r="W30" s="630"/>
      <c r="X30" s="630"/>
      <c r="Y30" s="631"/>
      <c r="Z30" s="632"/>
    </row>
    <row r="31" spans="1:26" x14ac:dyDescent="0.25">
      <c r="A31" s="811"/>
      <c r="B31" s="633"/>
      <c r="C31" s="634"/>
      <c r="D31" s="634"/>
      <c r="E31" s="635"/>
      <c r="F31" s="634"/>
      <c r="G31" s="636"/>
      <c r="H31" s="637"/>
      <c r="I31" s="637"/>
      <c r="J31" s="638"/>
      <c r="K31" s="637"/>
      <c r="L31" s="636"/>
      <c r="M31" s="637"/>
      <c r="N31" s="637"/>
      <c r="O31" s="638"/>
      <c r="P31" s="639"/>
      <c r="Q31" s="637"/>
      <c r="R31" s="637"/>
      <c r="S31" s="637"/>
      <c r="T31" s="638"/>
      <c r="U31" s="637"/>
      <c r="V31" s="636"/>
      <c r="W31" s="637"/>
      <c r="X31" s="637"/>
      <c r="Y31" s="638"/>
      <c r="Z31" s="639"/>
    </row>
    <row r="32" spans="1:26" x14ac:dyDescent="0.25">
      <c r="A32" s="811"/>
      <c r="B32" s="640"/>
      <c r="C32" s="641"/>
      <c r="D32" s="641"/>
      <c r="E32" s="642"/>
      <c r="F32" s="641"/>
      <c r="G32" s="643"/>
      <c r="H32" s="644"/>
      <c r="I32" s="644"/>
      <c r="J32" s="645"/>
      <c r="K32" s="644"/>
      <c r="L32" s="643"/>
      <c r="M32" s="644"/>
      <c r="N32" s="644"/>
      <c r="O32" s="645"/>
      <c r="P32" s="646"/>
      <c r="Q32" s="644"/>
      <c r="R32" s="644"/>
      <c r="S32" s="644"/>
      <c r="T32" s="645"/>
      <c r="U32" s="644"/>
      <c r="V32" s="643"/>
      <c r="W32" s="644"/>
      <c r="X32" s="644"/>
      <c r="Y32" s="645"/>
      <c r="Z32" s="646"/>
    </row>
    <row r="33" spans="1:26" x14ac:dyDescent="0.25">
      <c r="A33" s="811"/>
      <c r="B33" s="626"/>
      <c r="C33" s="627"/>
      <c r="D33" s="627"/>
      <c r="E33" s="628"/>
      <c r="F33" s="627"/>
      <c r="G33" s="629"/>
      <c r="H33" s="630"/>
      <c r="I33" s="630"/>
      <c r="J33" s="631"/>
      <c r="K33" s="630"/>
      <c r="L33" s="629"/>
      <c r="M33" s="630"/>
      <c r="N33" s="630"/>
      <c r="O33" s="631"/>
      <c r="P33" s="632"/>
      <c r="Q33" s="630"/>
      <c r="R33" s="630"/>
      <c r="S33" s="630"/>
      <c r="T33" s="631"/>
      <c r="U33" s="630"/>
      <c r="V33" s="629"/>
      <c r="W33" s="630"/>
      <c r="X33" s="630"/>
      <c r="Y33" s="631"/>
      <c r="Z33" s="632"/>
    </row>
    <row r="34" spans="1:26" x14ac:dyDescent="0.25">
      <c r="A34" s="811"/>
      <c r="B34" s="633"/>
      <c r="C34" s="634"/>
      <c r="D34" s="634"/>
      <c r="E34" s="635"/>
      <c r="F34" s="634"/>
      <c r="G34" s="636"/>
      <c r="H34" s="637"/>
      <c r="I34" s="637"/>
      <c r="J34" s="638"/>
      <c r="K34" s="637"/>
      <c r="L34" s="636"/>
      <c r="M34" s="637"/>
      <c r="N34" s="637"/>
      <c r="O34" s="638"/>
      <c r="P34" s="639"/>
      <c r="Q34" s="637"/>
      <c r="R34" s="637"/>
      <c r="S34" s="637"/>
      <c r="T34" s="638"/>
      <c r="U34" s="637"/>
      <c r="V34" s="636"/>
      <c r="W34" s="637"/>
      <c r="X34" s="637"/>
      <c r="Y34" s="638"/>
      <c r="Z34" s="639"/>
    </row>
    <row r="35" spans="1:26" x14ac:dyDescent="0.25">
      <c r="A35" s="811"/>
      <c r="B35" s="640"/>
      <c r="C35" s="641"/>
      <c r="D35" s="641"/>
      <c r="E35" s="642"/>
      <c r="F35" s="641"/>
      <c r="G35" s="643"/>
      <c r="H35" s="644"/>
      <c r="I35" s="644"/>
      <c r="J35" s="645"/>
      <c r="K35" s="644"/>
      <c r="L35" s="643"/>
      <c r="M35" s="644"/>
      <c r="N35" s="644"/>
      <c r="O35" s="645"/>
      <c r="P35" s="646"/>
      <c r="Q35" s="644"/>
      <c r="R35" s="644"/>
      <c r="S35" s="644"/>
      <c r="T35" s="645"/>
      <c r="U35" s="644"/>
      <c r="V35" s="643"/>
      <c r="W35" s="644"/>
      <c r="X35" s="644"/>
      <c r="Y35" s="645"/>
      <c r="Z35" s="646"/>
    </row>
    <row r="36" spans="1:26" x14ac:dyDescent="0.25">
      <c r="A36" s="811"/>
      <c r="B36" s="626"/>
      <c r="C36" s="627"/>
      <c r="D36" s="627"/>
      <c r="E36" s="628"/>
      <c r="F36" s="627"/>
      <c r="G36" s="629"/>
      <c r="H36" s="630"/>
      <c r="I36" s="630"/>
      <c r="J36" s="631"/>
      <c r="K36" s="630"/>
      <c r="L36" s="629"/>
      <c r="M36" s="630"/>
      <c r="N36" s="630"/>
      <c r="O36" s="631"/>
      <c r="P36" s="632"/>
      <c r="Q36" s="630"/>
      <c r="R36" s="630"/>
      <c r="S36" s="630"/>
      <c r="T36" s="631"/>
      <c r="U36" s="630"/>
      <c r="V36" s="629"/>
      <c r="W36" s="630"/>
      <c r="X36" s="630"/>
      <c r="Y36" s="631"/>
      <c r="Z36" s="632"/>
    </row>
    <row r="37" spans="1:26" ht="17.25" thickBot="1" x14ac:dyDescent="0.3">
      <c r="A37" s="812"/>
      <c r="B37" s="647"/>
      <c r="C37" s="648"/>
      <c r="D37" s="648"/>
      <c r="E37" s="649"/>
      <c r="F37" s="648"/>
      <c r="G37" s="650"/>
      <c r="H37" s="651"/>
      <c r="I37" s="651"/>
      <c r="J37" s="652"/>
      <c r="K37" s="651"/>
      <c r="L37" s="650"/>
      <c r="M37" s="651"/>
      <c r="N37" s="651"/>
      <c r="O37" s="652"/>
      <c r="P37" s="653"/>
      <c r="Q37" s="651"/>
      <c r="R37" s="651"/>
      <c r="S37" s="651"/>
      <c r="T37" s="652"/>
      <c r="U37" s="651"/>
      <c r="V37" s="650"/>
      <c r="W37" s="651"/>
      <c r="X37" s="651"/>
      <c r="Y37" s="652"/>
      <c r="Z37" s="653"/>
    </row>
    <row r="38" spans="1:26" x14ac:dyDescent="0.25">
      <c r="A38" s="813" t="s">
        <v>763</v>
      </c>
      <c r="B38" s="801" t="s">
        <v>764</v>
      </c>
      <c r="C38" s="801"/>
      <c r="D38" s="654"/>
      <c r="E38" s="802" t="s">
        <v>765</v>
      </c>
      <c r="F38" s="655"/>
      <c r="G38" s="800" t="s">
        <v>764</v>
      </c>
      <c r="H38" s="801"/>
      <c r="I38" s="654"/>
      <c r="J38" s="802" t="s">
        <v>765</v>
      </c>
      <c r="K38" s="655"/>
      <c r="L38" s="800" t="s">
        <v>764</v>
      </c>
      <c r="M38" s="801"/>
      <c r="N38" s="654"/>
      <c r="O38" s="802" t="s">
        <v>765</v>
      </c>
      <c r="P38" s="658"/>
      <c r="Q38" s="893" t="s">
        <v>764</v>
      </c>
      <c r="R38" s="804"/>
      <c r="S38" s="657"/>
      <c r="T38" s="805" t="s">
        <v>765</v>
      </c>
      <c r="U38" s="655"/>
      <c r="V38" s="891" t="s">
        <v>764</v>
      </c>
      <c r="W38" s="892"/>
      <c r="X38" s="654"/>
      <c r="Y38" s="889" t="s">
        <v>765</v>
      </c>
      <c r="Z38" s="658"/>
    </row>
    <row r="39" spans="1:26" ht="17.25" thickBot="1" x14ac:dyDescent="0.3">
      <c r="A39" s="814"/>
      <c r="B39" s="815" t="s">
        <v>766</v>
      </c>
      <c r="C39" s="808"/>
      <c r="D39" s="659"/>
      <c r="E39" s="803"/>
      <c r="F39" s="660"/>
      <c r="G39" s="807" t="s">
        <v>766</v>
      </c>
      <c r="H39" s="808"/>
      <c r="I39" s="659"/>
      <c r="J39" s="803"/>
      <c r="K39" s="660"/>
      <c r="L39" s="807" t="s">
        <v>766</v>
      </c>
      <c r="M39" s="808"/>
      <c r="N39" s="659"/>
      <c r="O39" s="803"/>
      <c r="P39" s="660"/>
      <c r="Q39" s="894" t="s">
        <v>766</v>
      </c>
      <c r="R39" s="809"/>
      <c r="S39" s="662"/>
      <c r="T39" s="806"/>
      <c r="U39" s="660"/>
      <c r="V39" s="888" t="s">
        <v>766</v>
      </c>
      <c r="W39" s="808"/>
      <c r="X39" s="659"/>
      <c r="Y39" s="890"/>
      <c r="Z39" s="660"/>
    </row>
    <row r="40" spans="1:26" x14ac:dyDescent="0.25">
      <c r="A40" s="663" t="s">
        <v>767</v>
      </c>
      <c r="B40" s="663"/>
      <c r="C40" s="663"/>
      <c r="D40" s="664" t="s">
        <v>768</v>
      </c>
      <c r="E40" s="664"/>
      <c r="F40" s="664"/>
      <c r="G40" s="664"/>
      <c r="H40" s="664"/>
      <c r="I40" s="664"/>
      <c r="J40" s="664"/>
      <c r="K40" s="664"/>
      <c r="L40" s="664"/>
      <c r="M40" s="664"/>
      <c r="N40" s="664"/>
      <c r="O40" s="664"/>
      <c r="P40" s="664"/>
      <c r="Q40" s="664"/>
      <c r="R40" s="664"/>
      <c r="S40" s="664"/>
      <c r="T40" s="664"/>
      <c r="U40" s="664"/>
      <c r="V40" s="664"/>
      <c r="W40" s="664"/>
      <c r="X40" s="664"/>
      <c r="Y40" s="664"/>
      <c r="Z40" s="664"/>
    </row>
    <row r="41" spans="1:26" x14ac:dyDescent="0.25">
      <c r="A41" s="664" t="s">
        <v>769</v>
      </c>
      <c r="B41" s="664"/>
      <c r="C41" s="664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4"/>
      <c r="P41" s="664"/>
      <c r="Q41" s="664"/>
      <c r="R41" s="664"/>
      <c r="S41" s="664"/>
      <c r="T41" s="664"/>
      <c r="U41" s="664"/>
      <c r="V41" s="664"/>
      <c r="W41" s="664"/>
      <c r="X41" s="664"/>
      <c r="Y41" s="664"/>
      <c r="Z41" s="664"/>
    </row>
    <row r="42" spans="1:26" x14ac:dyDescent="0.25">
      <c r="A42" s="664" t="s">
        <v>770</v>
      </c>
      <c r="B42" s="664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4"/>
      <c r="O42" s="664"/>
      <c r="P42" s="664"/>
      <c r="Q42" s="664"/>
      <c r="R42" s="664"/>
      <c r="S42" s="664"/>
      <c r="T42" s="664"/>
      <c r="U42" s="664"/>
      <c r="V42" s="664"/>
      <c r="W42" s="664"/>
      <c r="X42" s="664"/>
      <c r="Y42" s="664"/>
      <c r="Z42" s="664"/>
    </row>
    <row r="43" spans="1:26" x14ac:dyDescent="0.25">
      <c r="A43" s="664" t="s">
        <v>771</v>
      </c>
      <c r="B43" s="664"/>
      <c r="C43" s="664"/>
      <c r="D43" s="664"/>
      <c r="E43" s="664"/>
      <c r="F43" s="664"/>
      <c r="G43" s="664"/>
      <c r="H43" s="664"/>
      <c r="I43" s="664"/>
      <c r="J43" s="664"/>
      <c r="K43" s="664"/>
      <c r="L43" s="664"/>
      <c r="M43" s="664"/>
      <c r="N43" s="664"/>
      <c r="O43" s="664"/>
      <c r="P43" s="664"/>
      <c r="Q43" s="664"/>
      <c r="R43" s="664"/>
      <c r="S43" s="664"/>
      <c r="T43" s="664"/>
      <c r="U43" s="664"/>
      <c r="V43" s="664"/>
      <c r="W43" s="664"/>
      <c r="X43" s="664"/>
      <c r="Y43" s="664"/>
      <c r="Z43" s="664"/>
    </row>
    <row r="44" spans="1:26" x14ac:dyDescent="0.25">
      <c r="A44" s="664" t="s">
        <v>772</v>
      </c>
      <c r="B44" s="664"/>
      <c r="C44" s="664"/>
      <c r="D44" s="664"/>
      <c r="E44" s="664"/>
      <c r="F44" s="664"/>
      <c r="G44" s="664"/>
      <c r="H44" s="664"/>
      <c r="I44" s="664"/>
      <c r="J44" s="664"/>
      <c r="K44" s="664"/>
      <c r="L44" s="664"/>
      <c r="M44" s="664"/>
      <c r="N44" s="664"/>
      <c r="O44" s="664"/>
      <c r="P44" s="664"/>
      <c r="Q44" s="664"/>
      <c r="R44" s="664"/>
      <c r="S44" s="664"/>
      <c r="T44" s="664"/>
      <c r="U44" s="664"/>
      <c r="V44" s="664"/>
      <c r="W44" s="664"/>
      <c r="X44" s="664"/>
      <c r="Y44" s="664"/>
      <c r="Z44" s="665"/>
    </row>
    <row r="45" spans="1:26" x14ac:dyDescent="0.25">
      <c r="A45" s="664" t="s">
        <v>773</v>
      </c>
      <c r="B45" s="664"/>
      <c r="C45" s="664"/>
      <c r="D45" s="664"/>
      <c r="E45" s="664"/>
      <c r="F45" s="664"/>
      <c r="G45" s="664"/>
      <c r="H45" s="664"/>
      <c r="I45" s="664"/>
      <c r="J45" s="664"/>
      <c r="K45" s="664"/>
      <c r="L45" s="664"/>
      <c r="M45" s="664"/>
      <c r="N45" s="664"/>
      <c r="O45" s="664"/>
      <c r="P45" s="664"/>
      <c r="Q45" s="664"/>
      <c r="R45" s="664"/>
      <c r="S45" s="664"/>
      <c r="T45" s="664"/>
      <c r="U45" s="664"/>
      <c r="V45" s="664"/>
      <c r="W45" s="664"/>
      <c r="X45" s="664"/>
      <c r="Y45" s="664"/>
      <c r="Z45" s="665"/>
    </row>
    <row r="46" spans="1:26" x14ac:dyDescent="0.25">
      <c r="A46" s="7"/>
      <c r="B46" s="681"/>
      <c r="C46" s="682"/>
      <c r="D46" s="6"/>
      <c r="E46" s="6"/>
      <c r="F46" s="681"/>
      <c r="G46" s="25"/>
      <c r="H46" s="7"/>
      <c r="I46" s="7"/>
      <c r="J46" s="25"/>
      <c r="K46" s="25"/>
      <c r="L46" s="25"/>
      <c r="M46" s="7"/>
      <c r="N46" s="7"/>
      <c r="O46" s="25"/>
      <c r="P46" s="25"/>
      <c r="Q46" s="25"/>
      <c r="R46" s="7"/>
      <c r="S46" s="7"/>
      <c r="T46" s="25"/>
      <c r="U46" s="25"/>
      <c r="V46" s="683"/>
      <c r="W46" s="7"/>
      <c r="X46" s="7"/>
      <c r="Y46" s="25"/>
      <c r="Z46" s="25"/>
    </row>
  </sheetData>
  <mergeCells count="51">
    <mergeCell ref="Q3:R3"/>
    <mergeCell ref="S3:U3"/>
    <mergeCell ref="A5:A8"/>
    <mergeCell ref="B5:B8"/>
    <mergeCell ref="G5:G8"/>
    <mergeCell ref="L5:L8"/>
    <mergeCell ref="Q5:Q8"/>
    <mergeCell ref="B3:C3"/>
    <mergeCell ref="D3:F3"/>
    <mergeCell ref="G3:H3"/>
    <mergeCell ref="I3:K3"/>
    <mergeCell ref="L3:M3"/>
    <mergeCell ref="N3:P3"/>
    <mergeCell ref="A9:A15"/>
    <mergeCell ref="B9:B15"/>
    <mergeCell ref="G9:G15"/>
    <mergeCell ref="L9:L15"/>
    <mergeCell ref="Q9:Q15"/>
    <mergeCell ref="L22:L25"/>
    <mergeCell ref="Q22:Q25"/>
    <mergeCell ref="A16:A21"/>
    <mergeCell ref="B16:B21"/>
    <mergeCell ref="G16:G21"/>
    <mergeCell ref="L16:L21"/>
    <mergeCell ref="Q16:Q21"/>
    <mergeCell ref="J38:J39"/>
    <mergeCell ref="B39:C39"/>
    <mergeCell ref="G39:H39"/>
    <mergeCell ref="A22:A25"/>
    <mergeCell ref="B22:B25"/>
    <mergeCell ref="G22:G25"/>
    <mergeCell ref="A26:A37"/>
    <mergeCell ref="A38:A39"/>
    <mergeCell ref="B38:C38"/>
    <mergeCell ref="E38:E39"/>
    <mergeCell ref="G38:H38"/>
    <mergeCell ref="L38:M38"/>
    <mergeCell ref="O38:O39"/>
    <mergeCell ref="Q38:R38"/>
    <mergeCell ref="T38:T39"/>
    <mergeCell ref="L39:M39"/>
    <mergeCell ref="Q39:R39"/>
    <mergeCell ref="V5:V8"/>
    <mergeCell ref="X3:Z3"/>
    <mergeCell ref="V3:W3"/>
    <mergeCell ref="V39:W39"/>
    <mergeCell ref="Y38:Y39"/>
    <mergeCell ref="V38:W38"/>
    <mergeCell ref="V22:V25"/>
    <mergeCell ref="V16:V21"/>
    <mergeCell ref="V9:V15"/>
  </mergeCells>
  <phoneticPr fontId="15" type="noConversion"/>
  <pageMargins left="0.7" right="0.7" top="0.75" bottom="0.75" header="0.3" footer="0.3"/>
  <pageSetup paperSize="12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7</vt:i4>
      </vt:variant>
    </vt:vector>
  </HeadingPairs>
  <TitlesOfParts>
    <vt:vector size="19" baseType="lpstr">
      <vt:lpstr>素食菜單總表</vt:lpstr>
      <vt:lpstr>菜單總表</vt:lpstr>
      <vt:lpstr>第1週</vt:lpstr>
      <vt:lpstr>第2週</vt:lpstr>
      <vt:lpstr>第3週</vt:lpstr>
      <vt:lpstr>第4週</vt:lpstr>
      <vt:lpstr>第5週</vt:lpstr>
      <vt:lpstr>三章一Q第一週</vt:lpstr>
      <vt:lpstr>三章一Q第二週</vt:lpstr>
      <vt:lpstr>三章一Q第三週</vt:lpstr>
      <vt:lpstr>三章一Q第四週</vt:lpstr>
      <vt:lpstr>三章一Q第五週</vt:lpstr>
      <vt:lpstr>素食菜單總表!Print_Area</vt:lpstr>
      <vt:lpstr>第1週!Print_Area</vt:lpstr>
      <vt:lpstr>第2週!Print_Area</vt:lpstr>
      <vt:lpstr>第3週!Print_Area</vt:lpstr>
      <vt:lpstr>第4週!Print_Area</vt:lpstr>
      <vt:lpstr>第5週!Print_Area</vt:lpstr>
      <vt:lpstr>菜單總表!Print_Area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2017-09-06T04:16:32Z</cp:lastPrinted>
  <dcterms:created xsi:type="dcterms:W3CDTF">2006-09-13T11:24:16Z</dcterms:created>
  <dcterms:modified xsi:type="dcterms:W3CDTF">2020-09-01T08:17:56Z</dcterms:modified>
</cp:coreProperties>
</file>