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" windowWidth="19200" windowHeight="11868"/>
  </bookViews>
  <sheets>
    <sheet name="第一周周報表" sheetId="2" r:id="rId1"/>
    <sheet name="素食" sheetId="4" r:id="rId2"/>
    <sheet name="九如10月" sheetId="5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X34" i="2"/>
  <c r="AD31"/>
  <c r="X31"/>
  <c r="R31"/>
  <c r="L31"/>
  <c r="F31"/>
  <c r="L28"/>
  <c r="K28"/>
  <c r="L34" s="1"/>
  <c r="F28"/>
  <c r="E28"/>
  <c r="F34" s="1"/>
  <c r="R27"/>
  <c r="Q27"/>
  <c r="X26"/>
  <c r="R26"/>
  <c r="Q26"/>
  <c r="L26"/>
  <c r="K26"/>
  <c r="F26"/>
  <c r="E26"/>
  <c r="AD25"/>
  <c r="AC25"/>
  <c r="X25"/>
  <c r="W25"/>
  <c r="R25"/>
  <c r="Q25"/>
  <c r="R34" s="1"/>
  <c r="L25"/>
  <c r="K25"/>
  <c r="F25"/>
  <c r="E25"/>
  <c r="Z24"/>
  <c r="X24"/>
  <c r="W24"/>
  <c r="X30" s="1"/>
  <c r="T24"/>
  <c r="R24"/>
  <c r="Q24"/>
  <c r="N24"/>
  <c r="L24"/>
  <c r="K24"/>
  <c r="H24"/>
  <c r="F24"/>
  <c r="E24"/>
  <c r="B24"/>
  <c r="AD23"/>
  <c r="AC23"/>
  <c r="X23"/>
  <c r="W23"/>
  <c r="R23"/>
  <c r="Q23"/>
  <c r="L23"/>
  <c r="K23"/>
  <c r="F23"/>
  <c r="E23"/>
  <c r="AD22"/>
  <c r="AC22"/>
  <c r="AD35" s="1"/>
  <c r="X22"/>
  <c r="W22"/>
  <c r="R22"/>
  <c r="Q22"/>
  <c r="R35" s="1"/>
  <c r="L22"/>
  <c r="K22"/>
  <c r="L33" s="1"/>
  <c r="F22"/>
  <c r="E22"/>
  <c r="AD21"/>
  <c r="AC21"/>
  <c r="AD33" s="1"/>
  <c r="Z21"/>
  <c r="X21"/>
  <c r="W21"/>
  <c r="X33" s="1"/>
  <c r="T21"/>
  <c r="R21"/>
  <c r="Q21"/>
  <c r="R33" s="1"/>
  <c r="N21"/>
  <c r="L21"/>
  <c r="K21"/>
  <c r="H21"/>
  <c r="F21"/>
  <c r="E21"/>
  <c r="B21"/>
  <c r="F20"/>
  <c r="E20"/>
  <c r="AD19"/>
  <c r="AC19"/>
  <c r="R19"/>
  <c r="Q19"/>
  <c r="F19"/>
  <c r="E19"/>
  <c r="AD18"/>
  <c r="AC18"/>
  <c r="AD32" s="1"/>
  <c r="X18"/>
  <c r="W18"/>
  <c r="R18"/>
  <c r="Q18"/>
  <c r="F18"/>
  <c r="E18"/>
  <c r="AD17"/>
  <c r="AC17"/>
  <c r="X17"/>
  <c r="W17"/>
  <c r="X32" s="1"/>
  <c r="R17"/>
  <c r="Q17"/>
  <c r="L17"/>
  <c r="K17"/>
  <c r="F17"/>
  <c r="E17"/>
  <c r="AD16"/>
  <c r="AC16"/>
  <c r="AD34" s="1"/>
  <c r="X16"/>
  <c r="W16"/>
  <c r="X35" s="1"/>
  <c r="R16"/>
  <c r="Q16"/>
  <c r="F16"/>
  <c r="E16"/>
  <c r="AD15"/>
  <c r="AC15"/>
  <c r="Z15"/>
  <c r="X15"/>
  <c r="W15"/>
  <c r="T15"/>
  <c r="R15"/>
  <c r="Q15"/>
  <c r="R32" s="1"/>
  <c r="N15"/>
  <c r="L15"/>
  <c r="K15"/>
  <c r="L32" s="1"/>
  <c r="H15"/>
  <c r="F15"/>
  <c r="E15"/>
  <c r="B15"/>
  <c r="A15"/>
  <c r="L14"/>
  <c r="K14"/>
  <c r="AD13"/>
  <c r="AC13"/>
  <c r="X13"/>
  <c r="W13"/>
  <c r="R13"/>
  <c r="Q13"/>
  <c r="L13"/>
  <c r="K13"/>
  <c r="AD12"/>
  <c r="AC12"/>
  <c r="X12"/>
  <c r="W12"/>
  <c r="R12"/>
  <c r="Q12"/>
  <c r="L12"/>
  <c r="K12"/>
  <c r="AD11"/>
  <c r="AC11"/>
  <c r="X11"/>
  <c r="W11"/>
  <c r="R11"/>
  <c r="Q11"/>
  <c r="L11"/>
  <c r="K11"/>
  <c r="F11"/>
  <c r="E11"/>
  <c r="F33" s="1"/>
  <c r="AD10"/>
  <c r="AC10"/>
  <c r="X10"/>
  <c r="W10"/>
  <c r="R10"/>
  <c r="Q10"/>
  <c r="L10"/>
  <c r="K10"/>
  <c r="L35" s="1"/>
  <c r="F10"/>
  <c r="E10"/>
  <c r="F35" s="1"/>
  <c r="AD9"/>
  <c r="AC9"/>
  <c r="Z9"/>
  <c r="X9"/>
  <c r="W9"/>
  <c r="T9"/>
  <c r="R9"/>
  <c r="Q9"/>
  <c r="N9"/>
  <c r="L9"/>
  <c r="K9"/>
  <c r="H9"/>
  <c r="F9"/>
  <c r="E9"/>
  <c r="F32" s="1"/>
  <c r="B9"/>
  <c r="A9"/>
  <c r="AD6"/>
  <c r="AC6"/>
  <c r="X6"/>
  <c r="W6"/>
  <c r="R6"/>
  <c r="Q6"/>
  <c r="F6"/>
  <c r="E6"/>
  <c r="AD5"/>
  <c r="AC5"/>
  <c r="AD30" s="1"/>
  <c r="Z5"/>
  <c r="X5"/>
  <c r="W5"/>
  <c r="T5"/>
  <c r="R5"/>
  <c r="Q5"/>
  <c r="R30" s="1"/>
  <c r="R36" s="1"/>
  <c r="N5"/>
  <c r="L5"/>
  <c r="K5"/>
  <c r="L30" s="1"/>
  <c r="H5"/>
  <c r="F5"/>
  <c r="E5"/>
  <c r="F30" s="1"/>
  <c r="B5"/>
  <c r="A5"/>
  <c r="Z3"/>
  <c r="AB3" s="1"/>
  <c r="V3"/>
  <c r="T3"/>
  <c r="N3"/>
  <c r="P3" s="1"/>
  <c r="J3"/>
  <c r="H3"/>
  <c r="D3"/>
  <c r="B3"/>
  <c r="B26" i="4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L26" i="5"/>
  <c r="K26"/>
  <c r="I26" s="1"/>
  <c r="J26"/>
  <c r="B26"/>
  <c r="L25"/>
  <c r="K25"/>
  <c r="I25" s="1"/>
  <c r="J25"/>
  <c r="B25"/>
  <c r="L24"/>
  <c r="K24"/>
  <c r="I24" s="1"/>
  <c r="J24"/>
  <c r="B24"/>
  <c r="L23"/>
  <c r="K23"/>
  <c r="J23"/>
  <c r="I23" s="1"/>
  <c r="B23"/>
  <c r="L22"/>
  <c r="K22"/>
  <c r="I22" s="1"/>
  <c r="J22"/>
  <c r="B22"/>
  <c r="L21"/>
  <c r="K21"/>
  <c r="I21" s="1"/>
  <c r="J21"/>
  <c r="B21"/>
  <c r="L20"/>
  <c r="K20"/>
  <c r="J20"/>
  <c r="I20"/>
  <c r="B20"/>
  <c r="L19"/>
  <c r="K19"/>
  <c r="I19" s="1"/>
  <c r="J19"/>
  <c r="B19"/>
  <c r="L18"/>
  <c r="K18"/>
  <c r="I18" s="1"/>
  <c r="J18"/>
  <c r="B18"/>
  <c r="L17"/>
  <c r="I17" s="1"/>
  <c r="K17"/>
  <c r="J17"/>
  <c r="B17"/>
  <c r="L16"/>
  <c r="K16"/>
  <c r="J16"/>
  <c r="I16"/>
  <c r="B16"/>
  <c r="L15"/>
  <c r="K15"/>
  <c r="I15" s="1"/>
  <c r="J15"/>
  <c r="B15"/>
  <c r="L14"/>
  <c r="K14"/>
  <c r="I14" s="1"/>
  <c r="J14"/>
  <c r="B14"/>
  <c r="L13"/>
  <c r="K13"/>
  <c r="J13"/>
  <c r="I13"/>
  <c r="B13"/>
  <c r="L12"/>
  <c r="K12"/>
  <c r="J12"/>
  <c r="I12" s="1"/>
  <c r="B12"/>
  <c r="L11"/>
  <c r="K11"/>
  <c r="I11" s="1"/>
  <c r="J11"/>
  <c r="B11"/>
  <c r="L10"/>
  <c r="K10"/>
  <c r="I10" s="1"/>
  <c r="J10"/>
  <c r="B10"/>
  <c r="L9"/>
  <c r="K9"/>
  <c r="J9"/>
  <c r="I9"/>
  <c r="B9"/>
  <c r="L8"/>
  <c r="K8"/>
  <c r="J8"/>
  <c r="I8" s="1"/>
  <c r="B8"/>
  <c r="L7"/>
  <c r="K7"/>
  <c r="I7" s="1"/>
  <c r="J7"/>
  <c r="B7"/>
  <c r="L6"/>
  <c r="K6"/>
  <c r="I6" s="1"/>
  <c r="J6"/>
  <c r="B6"/>
  <c r="L5"/>
  <c r="K5"/>
  <c r="J5"/>
  <c r="I5"/>
  <c r="B5"/>
  <c r="L4"/>
  <c r="K4"/>
  <c r="J4"/>
  <c r="I4"/>
  <c r="B4"/>
  <c r="L3"/>
  <c r="K3"/>
  <c r="I3" s="1"/>
  <c r="J3"/>
  <c r="B3"/>
  <c r="F36" i="2" l="1"/>
  <c r="AD36"/>
  <c r="L36"/>
  <c r="X36"/>
</calcChain>
</file>

<file path=xl/sharedStrings.xml><?xml version="1.0" encoding="utf-8"?>
<sst xmlns="http://schemas.openxmlformats.org/spreadsheetml/2006/main" count="494" uniqueCount="268">
  <si>
    <t>糙米飯</t>
  </si>
  <si>
    <t>胚芽米飯</t>
  </si>
  <si>
    <t>芝麻飯</t>
  </si>
  <si>
    <t>副食一</t>
  </si>
  <si>
    <t>古早味肉燥飯(滷)</t>
  </si>
  <si>
    <t>水果</t>
  </si>
  <si>
    <t>材料</t>
    <phoneticPr fontId="5" type="noConversion"/>
  </si>
  <si>
    <t>午餐菜單</t>
  </si>
  <si>
    <t>星期</t>
  </si>
  <si>
    <t>湯品</t>
  </si>
  <si>
    <t>其他</t>
  </si>
  <si>
    <t>麥片飯</t>
  </si>
  <si>
    <t>蔥爆豬柳(爆炒)</t>
  </si>
  <si>
    <t>水果、光泉牛奶</t>
  </si>
  <si>
    <t>風味餐</t>
  </si>
  <si>
    <t>椰香咖哩燴飯(燴)</t>
  </si>
  <si>
    <t>小米飯</t>
  </si>
  <si>
    <t xml:space="preserve">大黃瓜紅片(炒)    </t>
  </si>
  <si>
    <t>食譜設計:</t>
    <phoneticPr fontId="5" type="noConversion"/>
  </si>
  <si>
    <t xml:space="preserve">  執行秘書：  </t>
    <phoneticPr fontId="5" type="noConversion"/>
  </si>
  <si>
    <t>主任:</t>
    <phoneticPr fontId="5" type="noConversion" alignment="center"/>
  </si>
  <si>
    <t xml:space="preserve"> </t>
    <phoneticPr fontId="5" type="noConversion"/>
  </si>
  <si>
    <t>校長：</t>
    <phoneticPr fontId="5" type="noConversion" alignment="center"/>
  </si>
  <si>
    <t>日期</t>
    <phoneticPr fontId="4" type="noConversion"/>
  </si>
  <si>
    <t>項目</t>
    <phoneticPr fontId="5" type="noConversion"/>
  </si>
  <si>
    <t>菜名/烹調法</t>
    <phoneticPr fontId="5" type="noConversion"/>
  </si>
  <si>
    <t>白米</t>
    <phoneticPr fontId="10" type="noConversion"/>
  </si>
  <si>
    <t>糙米</t>
    <phoneticPr fontId="5" type="noConversion"/>
  </si>
  <si>
    <t>屏東縣立九如國民中學</t>
    <phoneticPr fontId="5" type="noConversion" alignment="center"/>
  </si>
  <si>
    <t>108年</t>
    <phoneticPr fontId="5" type="noConversion" alignment="center"/>
  </si>
  <si>
    <t>10月</t>
    <phoneticPr fontId="5" type="noConversion" alignment="center"/>
  </si>
  <si>
    <t>日期</t>
    <phoneticPr fontId="1" type="noConversion"/>
  </si>
  <si>
    <t>主食</t>
    <phoneticPr fontId="5" type="noConversion" alignment="center"/>
  </si>
  <si>
    <t>副食二</t>
    <phoneticPr fontId="5" type="noConversion" alignment="center"/>
  </si>
  <si>
    <t>副食三</t>
    <phoneticPr fontId="5" type="noConversion" alignment="center"/>
  </si>
  <si>
    <t>熱量Kcal</t>
    <phoneticPr fontId="5" type="noConversion" alignment="center"/>
  </si>
  <si>
    <t>醣類  g</t>
    <phoneticPr fontId="5" type="noConversion" alignment="center"/>
  </si>
  <si>
    <t>蛋白質  g</t>
    <phoneticPr fontId="5" type="noConversion" alignment="center"/>
  </si>
  <si>
    <t>脂肪  g</t>
    <phoneticPr fontId="5" type="noConversion" alignment="center"/>
  </si>
  <si>
    <t>胚芽米飯</t>
    <phoneticPr fontId="5" type="noConversion" alignment="center"/>
  </si>
  <si>
    <t>蔥油雞腿×1(燒)</t>
    <phoneticPr fontId="5" type="noConversion" alignment="center"/>
  </si>
  <si>
    <t>高麗菜肉絲(炒)</t>
    <phoneticPr fontId="5" type="noConversion" alignment="center"/>
  </si>
  <si>
    <t>小白菜(炒)</t>
    <phoneticPr fontId="5" type="noConversion" alignment="center"/>
  </si>
  <si>
    <t>白蘿蔔米血湯</t>
    <phoneticPr fontId="5" type="noConversion" alignment="center"/>
  </si>
  <si>
    <t>水果</t>
    <phoneticPr fontId="5" type="noConversion" alignment="center"/>
  </si>
  <si>
    <t>白飯</t>
    <phoneticPr fontId="5" type="noConversion" alignment="center"/>
  </si>
  <si>
    <t>古早味肉燥飯(滷)</t>
    <phoneticPr fontId="5" type="noConversion" alignment="center"/>
  </si>
  <si>
    <t>麥克雞塊×3(炸)</t>
    <phoneticPr fontId="5" type="noConversion" alignment="center"/>
  </si>
  <si>
    <t>油菜(炒)</t>
    <phoneticPr fontId="5" type="noConversion" alignment="center"/>
  </si>
  <si>
    <r>
      <t xml:space="preserve">三絲湯         　　  </t>
    </r>
    <r>
      <rPr>
        <sz val="9"/>
        <rFont val="標楷體"/>
        <family val="4"/>
        <charset val="136"/>
      </rPr>
      <t>(木耳絲、黃豆芽、紅蘿蔔）</t>
    </r>
    <phoneticPr fontId="5" type="noConversion" alignment="center"/>
  </si>
  <si>
    <t>糙米飯</t>
    <phoneticPr fontId="5" type="noConversion" alignment="center"/>
  </si>
  <si>
    <t>醬爆雞丁(炒)</t>
    <phoneticPr fontId="5" type="noConversion" alignment="center"/>
  </si>
  <si>
    <t>肉絲冬粉(炒)</t>
    <phoneticPr fontId="5" type="noConversion" alignment="center"/>
  </si>
  <si>
    <t>有機小白菜(炒)</t>
    <phoneticPr fontId="5" type="noConversion" alignment="center"/>
  </si>
  <si>
    <t>玉米濃湯</t>
    <phoneticPr fontId="5" type="noConversion" alignment="center"/>
  </si>
  <si>
    <t>芝麻飯</t>
    <phoneticPr fontId="5" type="noConversion"/>
  </si>
  <si>
    <t>鹹酥雞(炸)</t>
    <phoneticPr fontId="5" type="noConversion" alignment="center"/>
  </si>
  <si>
    <t xml:space="preserve">大黃瓜肉羹(炒)    </t>
    <phoneticPr fontId="5" type="noConversion" alignment="center"/>
  </si>
  <si>
    <t>杏菜(炒)</t>
    <phoneticPr fontId="5" type="noConversion" alignment="center"/>
  </si>
  <si>
    <t>紅茶麥片湯</t>
    <phoneticPr fontId="5" type="noConversion" alignment="center"/>
  </si>
  <si>
    <t>塔香肉絲(炒)</t>
    <phoneticPr fontId="5" type="noConversion" alignment="center"/>
  </si>
  <si>
    <t>絲瓜豆腐蛋(燴)</t>
    <phoneticPr fontId="5" type="noConversion" alignment="center"/>
  </si>
  <si>
    <t>味噌海芽湯</t>
    <phoneticPr fontId="5" type="noConversion" alignment="center"/>
  </si>
  <si>
    <t>麥片飯</t>
    <phoneticPr fontId="5" type="noConversion" alignment="center"/>
  </si>
  <si>
    <t>醣醋雞丁(燴)</t>
    <phoneticPr fontId="5" type="noConversion" alignment="center"/>
  </si>
  <si>
    <t>黑椒毛豆莢(炒)</t>
    <phoneticPr fontId="5" type="noConversion" alignment="center"/>
  </si>
  <si>
    <t>高麗菜(炒)</t>
    <phoneticPr fontId="5" type="noConversion" alignment="center"/>
  </si>
  <si>
    <t>薑絲冬瓜湯</t>
    <phoneticPr fontId="5" type="noConversion" alignment="center"/>
  </si>
  <si>
    <t>蔥爆豬柳(爆炒)</t>
    <phoneticPr fontId="5" type="noConversion" alignment="center"/>
  </si>
  <si>
    <t>椒塩花枝丸×2(炸)</t>
    <phoneticPr fontId="5" type="noConversion" alignment="center"/>
  </si>
  <si>
    <t>有機空心菜(炒)</t>
    <phoneticPr fontId="5" type="noConversion" alignment="center"/>
  </si>
  <si>
    <t>白菜豆腐湯</t>
    <phoneticPr fontId="5" type="noConversion" alignment="center"/>
  </si>
  <si>
    <t>水果、光泉牛奶</t>
    <phoneticPr fontId="5" type="noConversion" alignment="center"/>
  </si>
  <si>
    <t>風味餐</t>
    <phoneticPr fontId="5" type="noConversion" alignment="center"/>
  </si>
  <si>
    <t>椰香咖哩燴飯(燴)</t>
    <phoneticPr fontId="5" type="noConversion" alignment="center"/>
  </si>
  <si>
    <t>香酥翅小腿×2(炸)</t>
    <phoneticPr fontId="5" type="noConversion" alignment="center"/>
  </si>
  <si>
    <t>青江菜(炒)</t>
    <phoneticPr fontId="5" type="noConversion" alignment="center"/>
  </si>
  <si>
    <t>冬菜冬粉湯</t>
    <phoneticPr fontId="5" type="noConversion" alignment="center"/>
  </si>
  <si>
    <t>雙十節休假</t>
    <phoneticPr fontId="5" type="noConversion" alignment="center"/>
  </si>
  <si>
    <t>京醬雞丁(醬炒)</t>
    <phoneticPr fontId="5" type="noConversion" alignment="center"/>
  </si>
  <si>
    <t>什錦冬粉(炒)</t>
    <phoneticPr fontId="5" type="noConversion" alignment="center"/>
  </si>
  <si>
    <t>味噌豆腐湯</t>
    <phoneticPr fontId="5" type="noConversion" alignment="center"/>
  </si>
  <si>
    <t>小米飯</t>
    <phoneticPr fontId="5" type="noConversion" alignment="center"/>
  </si>
  <si>
    <t>京都肉排×1(炸)</t>
    <phoneticPr fontId="5" type="noConversion" alignment="center"/>
  </si>
  <si>
    <t>茄汁豆腐(燴)</t>
    <phoneticPr fontId="5" type="noConversion" alignment="center"/>
  </si>
  <si>
    <t xml:space="preserve">筍絲肉焿湯                  </t>
    <phoneticPr fontId="5" type="noConversion" alignment="center"/>
  </si>
  <si>
    <r>
      <t xml:space="preserve">皮蛋肉絲粥(煮)                       </t>
    </r>
    <r>
      <rPr>
        <sz val="14"/>
        <rFont val="標楷體"/>
        <family val="4"/>
        <charset val="136"/>
      </rPr>
      <t>(皮蛋丁+肉絲+玉米粒)</t>
    </r>
    <phoneticPr fontId="5" type="noConversion" alignment="center"/>
  </si>
  <si>
    <t>咔啦雞腿排×1(炸)</t>
    <phoneticPr fontId="5" type="noConversion" alignment="center"/>
  </si>
  <si>
    <t>青花菜(炒)</t>
    <phoneticPr fontId="5" type="noConversion" alignment="center"/>
  </si>
  <si>
    <t>－</t>
    <phoneticPr fontId="5" type="noConversion" alignment="center"/>
  </si>
  <si>
    <t>咖哩雞丁(燴)</t>
    <phoneticPr fontId="5" type="noConversion" alignment="center"/>
  </si>
  <si>
    <t>蝦皮大白菜(炒)</t>
    <phoneticPr fontId="5" type="noConversion" alignment="center"/>
  </si>
  <si>
    <t>有機青江菜(炒)</t>
    <phoneticPr fontId="5" type="noConversion" alignment="center"/>
  </si>
  <si>
    <t>榨菜肉絲湯</t>
    <phoneticPr fontId="5" type="noConversion" alignment="center"/>
  </si>
  <si>
    <t>沙茶肉片(炒)</t>
    <phoneticPr fontId="5" type="noConversion" alignment="center"/>
  </si>
  <si>
    <t>鮮蔬燴蛋(燴)</t>
    <phoneticPr fontId="5" type="noConversion" alignment="center"/>
  </si>
  <si>
    <t>冬瓜山粉圓甜湯</t>
    <phoneticPr fontId="5" type="noConversion" alignment="center"/>
  </si>
  <si>
    <t>瓜仔肉燥(滷)</t>
    <phoneticPr fontId="5" type="noConversion" alignment="center"/>
  </si>
  <si>
    <t>香雞堡×1(炸)</t>
    <phoneticPr fontId="5" type="noConversion" alignment="center"/>
  </si>
  <si>
    <t>紫菜蛋花湯</t>
    <phoneticPr fontId="5" type="noConversion" alignment="center"/>
  </si>
  <si>
    <t>照燒豬肉</t>
    <phoneticPr fontId="5" type="noConversion" alignment="center"/>
  </si>
  <si>
    <t>家常豆腐(燒)</t>
    <phoneticPr fontId="5" type="noConversion" alignment="center"/>
  </si>
  <si>
    <t>筍片肉絲湯</t>
    <phoneticPr fontId="5" type="noConversion" alignment="center"/>
  </si>
  <si>
    <t xml:space="preserve">什錦炒飯(炒)                    </t>
    <phoneticPr fontId="5" type="noConversion" alignment="center"/>
  </si>
  <si>
    <t>綜合鹹酥(炸)</t>
    <phoneticPr fontId="5" type="noConversion" alignment="center"/>
  </si>
  <si>
    <t>芝麻飯</t>
    <phoneticPr fontId="5" type="noConversion" alignment="center"/>
  </si>
  <si>
    <t>油腐燒肉(燒)</t>
    <phoneticPr fontId="5" type="noConversion" alignment="center"/>
  </si>
  <si>
    <t>紅蘿蔔炒蛋(炒)</t>
    <phoneticPr fontId="5" type="noConversion" alignment="center"/>
  </si>
  <si>
    <t>有機豆芽菜(炒)</t>
    <phoneticPr fontId="5" type="noConversion" alignment="center"/>
  </si>
  <si>
    <t>養生菇菇湯</t>
    <phoneticPr fontId="5" type="noConversion" alignment="center"/>
  </si>
  <si>
    <t>香酥雞翅×1(炸)</t>
    <phoneticPr fontId="5" type="noConversion" alignment="center"/>
  </si>
  <si>
    <t>大黃瓜黑輪(炒)</t>
    <phoneticPr fontId="5" type="noConversion" alignment="center"/>
  </si>
  <si>
    <t>紅豆粉圓湯</t>
    <phoneticPr fontId="5" type="noConversion" alignment="center"/>
  </si>
  <si>
    <t>筍干肉片(燒)</t>
    <phoneticPr fontId="5" type="noConversion" alignment="center"/>
  </si>
  <si>
    <t>蜜汁南瓜(蒸)</t>
    <phoneticPr fontId="5" type="noConversion" alignment="center"/>
  </si>
  <si>
    <t>大白菜(炒)</t>
    <phoneticPr fontId="5" type="noConversion" alignment="center"/>
  </si>
  <si>
    <t>薑絲海芽湯</t>
    <phoneticPr fontId="5" type="noConversion" alignment="center"/>
  </si>
  <si>
    <t>無骨香雞排×1（炸）</t>
    <phoneticPr fontId="5" type="noConversion" alignment="center"/>
  </si>
  <si>
    <t>日式蒸蛋(蒸)</t>
    <phoneticPr fontId="5" type="noConversion" alignment="center"/>
  </si>
  <si>
    <t>刺瓜丸片湯</t>
    <phoneticPr fontId="5" type="noConversion" alignment="center"/>
  </si>
  <si>
    <t>台式麵線糊</t>
    <phoneticPr fontId="5" type="noConversion" alignment="center"/>
  </si>
  <si>
    <r>
      <t xml:space="preserve">刈包×1(蒸)                  </t>
    </r>
    <r>
      <rPr>
        <sz val="12"/>
        <rFont val="標楷體"/>
        <family val="4"/>
        <charset val="136"/>
      </rPr>
      <t>(刈包、酸菜、肉片)</t>
    </r>
    <phoneticPr fontId="5" type="noConversion" alignment="center"/>
  </si>
  <si>
    <t>關東煮湯</t>
    <phoneticPr fontId="5" type="noConversion" alignment="center"/>
  </si>
  <si>
    <t>椒香肉絲(炒)</t>
    <phoneticPr fontId="5" type="noConversion" alignment="center"/>
  </si>
  <si>
    <t>大白菜燴蛋(燴)</t>
    <phoneticPr fontId="5" type="noConversion" alignment="center"/>
  </si>
  <si>
    <t>蕃茄豆腐湯</t>
    <phoneticPr fontId="5" type="noConversion" alignment="center"/>
  </si>
  <si>
    <t>食譜設計:</t>
    <phoneticPr fontId="5" type="noConversion"/>
  </si>
  <si>
    <t xml:space="preserve">  執行秘書：  </t>
    <phoneticPr fontId="5" type="noConversion"/>
  </si>
  <si>
    <t>主任:</t>
    <phoneticPr fontId="5" type="noConversion" alignment="center"/>
  </si>
  <si>
    <t xml:space="preserve"> </t>
    <phoneticPr fontId="5" type="noConversion"/>
  </si>
  <si>
    <t>校長：</t>
    <phoneticPr fontId="5" type="noConversion" alignment="center"/>
  </si>
  <si>
    <t>午餐素食菜單</t>
    <phoneticPr fontId="4" type="noConversion"/>
  </si>
  <si>
    <t>胚芽米飯</t>
    <phoneticPr fontId="4" type="noConversion"/>
  </si>
  <si>
    <t>滷四角油腐×1(滷)</t>
    <phoneticPr fontId="4" type="noConversion"/>
  </si>
  <si>
    <t>高麗菜紅絲(炒)</t>
    <phoneticPr fontId="4" type="noConversion"/>
  </si>
  <si>
    <t>醬爆冬瓜</t>
    <phoneticPr fontId="4" type="noConversion"/>
  </si>
  <si>
    <t>什錦冬粉(炒)</t>
    <phoneticPr fontId="4" type="noConversion"/>
  </si>
  <si>
    <t>鹹酥什錦(炸)</t>
    <phoneticPr fontId="4" type="noConversion"/>
  </si>
  <si>
    <t>塔香杏鮑菇(炒)</t>
    <phoneticPr fontId="4" type="noConversion"/>
  </si>
  <si>
    <t>絲瓜豆腐蛋(燴)</t>
    <phoneticPr fontId="4" type="noConversion"/>
  </si>
  <si>
    <t>醣醋豆薯(炒)</t>
    <phoneticPr fontId="4" type="noConversion"/>
  </si>
  <si>
    <t>黑椒毛豆莢(炒)</t>
    <phoneticPr fontId="4" type="noConversion"/>
  </si>
  <si>
    <t>薑絲海茸(炒)</t>
    <phoneticPr fontId="4" type="noConversion"/>
  </si>
  <si>
    <t>京醬白玉(醬炒)</t>
    <phoneticPr fontId="5" type="noConversion" alignment="center"/>
  </si>
  <si>
    <t>五香菇菇×1(滷)</t>
    <phoneticPr fontId="5" type="noConversion" alignment="center"/>
  </si>
  <si>
    <t>香酥豆包×1(炸)</t>
    <phoneticPr fontId="5" type="noConversion" alignment="center"/>
  </si>
  <si>
    <t>咖哩洋芋(燴)</t>
    <phoneticPr fontId="5" type="noConversion" alignment="center"/>
  </si>
  <si>
    <r>
      <rPr>
        <u/>
        <sz val="16"/>
        <rFont val="標楷體"/>
        <family val="4"/>
        <charset val="136"/>
      </rPr>
      <t>沙茶小黃瓜(炒</t>
    </r>
    <r>
      <rPr>
        <sz val="16"/>
        <rFont val="標楷體"/>
        <family val="4"/>
        <charset val="136"/>
      </rPr>
      <t>)</t>
    </r>
    <phoneticPr fontId="5" type="noConversion" alignment="center"/>
  </si>
  <si>
    <t>酥炸豆包×1(炸)</t>
    <phoneticPr fontId="5" type="noConversion" alignment="center"/>
  </si>
  <si>
    <t>照燒高麗菜</t>
    <phoneticPr fontId="5" type="noConversion" alignment="center"/>
  </si>
  <si>
    <r>
      <rPr>
        <u/>
        <sz val="16"/>
        <rFont val="標楷體"/>
        <family val="4"/>
        <charset val="136"/>
      </rPr>
      <t>四角油腐×1(燒</t>
    </r>
    <r>
      <rPr>
        <sz val="16"/>
        <rFont val="標楷體"/>
        <family val="4"/>
        <charset val="136"/>
      </rPr>
      <t>)</t>
    </r>
    <phoneticPr fontId="5" type="noConversion" alignment="center"/>
  </si>
  <si>
    <t>香酥洋芋×1(炸)</t>
    <phoneticPr fontId="5" type="noConversion" alignment="center"/>
  </si>
  <si>
    <t>大黃瓜紅K(炒)</t>
    <phoneticPr fontId="5" type="noConversion" alignment="center"/>
  </si>
  <si>
    <t>茄汁豆包×1（燒）</t>
    <phoneticPr fontId="5" type="noConversion" alignment="center"/>
  </si>
  <si>
    <r>
      <t xml:space="preserve">刈包×1(蒸)                  </t>
    </r>
    <r>
      <rPr>
        <sz val="12"/>
        <rFont val="標楷體"/>
        <family val="4"/>
        <charset val="136"/>
      </rPr>
      <t>(刈包、酸菜、</t>
    </r>
    <r>
      <rPr>
        <u/>
        <sz val="12"/>
        <rFont val="標楷體"/>
        <family val="4"/>
        <charset val="136"/>
      </rPr>
      <t>蛋</t>
    </r>
    <r>
      <rPr>
        <sz val="12"/>
        <rFont val="標楷體"/>
        <family val="4"/>
        <charset val="136"/>
      </rPr>
      <t>)</t>
    </r>
    <phoneticPr fontId="5" type="noConversion" alignment="center"/>
  </si>
  <si>
    <t>椒香干絲(炒)</t>
    <phoneticPr fontId="5" type="noConversion" alignment="center"/>
  </si>
  <si>
    <t>麥克雞塊×3(炸)</t>
    <phoneticPr fontId="4" type="noConversion"/>
  </si>
  <si>
    <t>屏東縣立九如國民中學</t>
    <phoneticPr fontId="5" type="noConversion"/>
  </si>
  <si>
    <t>供應人數：</t>
    <phoneticPr fontId="4" type="noConversion"/>
  </si>
  <si>
    <t>供應廠商營養師：</t>
    <phoneticPr fontId="4" type="noConversion"/>
  </si>
  <si>
    <t>郭倍任</t>
    <phoneticPr fontId="4" type="noConversion"/>
  </si>
  <si>
    <t>供應廠商：味帝企業股份有限公司</t>
    <phoneticPr fontId="4" type="noConversion"/>
  </si>
  <si>
    <t>供應商電話：0982138788(營養師)   公司：06-5051471   總公司：07-7872311</t>
    <phoneticPr fontId="4" type="noConversion"/>
  </si>
  <si>
    <t>菜名/烹調法</t>
    <phoneticPr fontId="5" type="noConversion"/>
  </si>
  <si>
    <t>材料</t>
    <phoneticPr fontId="5" type="noConversion"/>
  </si>
  <si>
    <t>每人克數</t>
    <phoneticPr fontId="5" type="noConversion"/>
  </si>
  <si>
    <t>份數</t>
    <phoneticPr fontId="5" type="noConversion"/>
  </si>
  <si>
    <t>總量    (公斤)</t>
    <phoneticPr fontId="5" type="noConversion"/>
  </si>
  <si>
    <t>廠商</t>
    <phoneticPr fontId="4" type="noConversion"/>
  </si>
  <si>
    <t>菜名/烹調法</t>
    <phoneticPr fontId="5" type="noConversion"/>
  </si>
  <si>
    <t>每人克數</t>
    <phoneticPr fontId="5" type="noConversion"/>
  </si>
  <si>
    <t>份數</t>
    <phoneticPr fontId="5" type="noConversion"/>
  </si>
  <si>
    <t>總量    (公斤)</t>
    <phoneticPr fontId="5" type="noConversion"/>
  </si>
  <si>
    <t>廠商</t>
    <phoneticPr fontId="4" type="noConversion"/>
  </si>
  <si>
    <t>材料</t>
    <phoneticPr fontId="5" type="noConversion"/>
  </si>
  <si>
    <t xml:space="preserve"> 胚芽米</t>
    <phoneticPr fontId="5" type="noConversion"/>
  </si>
  <si>
    <t>黑芝麻</t>
    <phoneticPr fontId="5" type="noConversion"/>
  </si>
  <si>
    <t>胚芽米</t>
    <phoneticPr fontId="5" type="noConversion"/>
  </si>
  <si>
    <t>白米</t>
    <phoneticPr fontId="5" type="noConversion"/>
  </si>
  <si>
    <t>雞腿</t>
    <phoneticPr fontId="4" type="noConversion"/>
  </si>
  <si>
    <t>CAS</t>
    <phoneticPr fontId="4" type="noConversion"/>
  </si>
  <si>
    <t>絞肉</t>
    <phoneticPr fontId="4" type="noConversion"/>
  </si>
  <si>
    <t>雞胸肉</t>
    <phoneticPr fontId="5" type="noConversion"/>
  </si>
  <si>
    <t>雞肉</t>
    <phoneticPr fontId="32" type="noConversion"/>
  </si>
  <si>
    <t>肉絲</t>
    <phoneticPr fontId="4" type="noConversion"/>
  </si>
  <si>
    <t>油</t>
    <phoneticPr fontId="4" type="noConversion"/>
  </si>
  <si>
    <t>大統益</t>
    <phoneticPr fontId="4" type="noConversion"/>
  </si>
  <si>
    <t>冬瓜</t>
    <phoneticPr fontId="10" type="noConversion"/>
  </si>
  <si>
    <t>油</t>
  </si>
  <si>
    <t>大統益</t>
    <phoneticPr fontId="4" type="noConversion"/>
  </si>
  <si>
    <t>九層塔</t>
    <phoneticPr fontId="4" type="noConversion"/>
  </si>
  <si>
    <t>青蔥</t>
    <phoneticPr fontId="4" type="noConversion"/>
  </si>
  <si>
    <t>香菇絲</t>
    <phoneticPr fontId="4" type="noConversion"/>
  </si>
  <si>
    <t>油</t>
    <phoneticPr fontId="10" type="noConversion"/>
  </si>
  <si>
    <t>薯條</t>
    <phoneticPr fontId="32" type="noConversion"/>
  </si>
  <si>
    <t>紅K絲</t>
    <phoneticPr fontId="4" type="noConversion"/>
  </si>
  <si>
    <t>豆干碎</t>
    <phoneticPr fontId="4" type="noConversion"/>
  </si>
  <si>
    <t>金順昌</t>
    <phoneticPr fontId="4" type="noConversion"/>
  </si>
  <si>
    <t>蔥花</t>
    <phoneticPr fontId="5" type="noConversion"/>
  </si>
  <si>
    <t>豆腐</t>
    <phoneticPr fontId="32" type="noConversion"/>
  </si>
  <si>
    <t>杏鮑菇</t>
    <phoneticPr fontId="4" type="noConversion"/>
  </si>
  <si>
    <t>紅蔥頭末</t>
    <phoneticPr fontId="4" type="noConversion"/>
  </si>
  <si>
    <t>紅K丁</t>
    <phoneticPr fontId="4" type="noConversion"/>
  </si>
  <si>
    <t>米血</t>
    <phoneticPr fontId="32" type="noConversion"/>
  </si>
  <si>
    <t>油皮丁</t>
    <phoneticPr fontId="4" type="noConversion"/>
  </si>
  <si>
    <t>肉絲</t>
    <phoneticPr fontId="5" type="noConversion"/>
  </si>
  <si>
    <t>麥克雞塊</t>
    <phoneticPr fontId="4" type="noConversion"/>
  </si>
  <si>
    <t>大黃瓜</t>
    <phoneticPr fontId="4" type="noConversion"/>
  </si>
  <si>
    <t>絲瓜</t>
    <phoneticPr fontId="4" type="noConversion"/>
  </si>
  <si>
    <t>木耳絲</t>
    <phoneticPr fontId="5" type="noConversion"/>
  </si>
  <si>
    <t>油</t>
    <phoneticPr fontId="5" type="noConversion"/>
  </si>
  <si>
    <t>豆腐</t>
    <phoneticPr fontId="4" type="noConversion"/>
  </si>
  <si>
    <t>蒜</t>
    <phoneticPr fontId="5" type="noConversion"/>
  </si>
  <si>
    <t>油</t>
    <phoneticPr fontId="4" type="noConversion"/>
  </si>
  <si>
    <t>冬粉</t>
    <phoneticPr fontId="4" type="noConversion"/>
  </si>
  <si>
    <t>豐誠</t>
    <phoneticPr fontId="4" type="noConversion"/>
  </si>
  <si>
    <t>魚板絲</t>
    <phoneticPr fontId="4" type="noConversion"/>
  </si>
  <si>
    <t>豆芽菜</t>
    <phoneticPr fontId="4" type="noConversion"/>
  </si>
  <si>
    <t>紅蘿蔔</t>
    <phoneticPr fontId="5" type="noConversion"/>
  </si>
  <si>
    <t>雞蛋</t>
    <phoneticPr fontId="4" type="noConversion"/>
  </si>
  <si>
    <t>紅K絲</t>
    <phoneticPr fontId="4" type="noConversion"/>
  </si>
  <si>
    <t>高麗菜</t>
    <phoneticPr fontId="4" type="noConversion"/>
  </si>
  <si>
    <t>副食三</t>
    <phoneticPr fontId="4" type="noConversion"/>
  </si>
  <si>
    <t>小白菜</t>
    <phoneticPr fontId="4" type="noConversion"/>
  </si>
  <si>
    <t>油菜</t>
    <phoneticPr fontId="4" type="noConversion"/>
  </si>
  <si>
    <t>有機小白菜</t>
    <phoneticPr fontId="4" type="noConversion"/>
  </si>
  <si>
    <t>綠色大地</t>
    <phoneticPr fontId="4" type="noConversion"/>
  </si>
  <si>
    <t>杏菜</t>
    <phoneticPr fontId="5" type="noConversion"/>
  </si>
  <si>
    <t>油菜</t>
    <phoneticPr fontId="4" type="noConversion"/>
  </si>
  <si>
    <t>蒜頭</t>
    <phoneticPr fontId="4" type="noConversion"/>
  </si>
  <si>
    <t>薑絲</t>
    <phoneticPr fontId="4" type="noConversion"/>
  </si>
  <si>
    <t>油</t>
    <phoneticPr fontId="5" type="noConversion"/>
  </si>
  <si>
    <t>大統益</t>
    <phoneticPr fontId="4" type="noConversion"/>
  </si>
  <si>
    <t>油</t>
    <phoneticPr fontId="10" type="noConversion"/>
  </si>
  <si>
    <t>油</t>
    <phoneticPr fontId="4" type="noConversion"/>
  </si>
  <si>
    <t>湯</t>
    <phoneticPr fontId="5" type="noConversion"/>
  </si>
  <si>
    <t>白K</t>
    <phoneticPr fontId="5" type="noConversion"/>
  </si>
  <si>
    <t>黃豆芽</t>
    <phoneticPr fontId="5" type="noConversion"/>
  </si>
  <si>
    <t>玉米粒</t>
    <phoneticPr fontId="5" type="noConversion"/>
  </si>
  <si>
    <t>紅茶</t>
    <phoneticPr fontId="5" type="noConversion"/>
  </si>
  <si>
    <t>味噌</t>
    <phoneticPr fontId="4" type="noConversion"/>
  </si>
  <si>
    <t>米血丁</t>
    <phoneticPr fontId="10" type="noConversion"/>
  </si>
  <si>
    <t>CAS</t>
    <phoneticPr fontId="4" type="noConversion"/>
  </si>
  <si>
    <t>木耳絲</t>
    <phoneticPr fontId="4" type="noConversion"/>
  </si>
  <si>
    <t>粗骨</t>
    <phoneticPr fontId="4" type="noConversion"/>
  </si>
  <si>
    <t>泰安</t>
    <phoneticPr fontId="4" type="noConversion"/>
  </si>
  <si>
    <t>麥片</t>
    <phoneticPr fontId="5" type="noConversion"/>
  </si>
  <si>
    <t>乾海芽</t>
    <phoneticPr fontId="4" type="noConversion"/>
  </si>
  <si>
    <t>玉米段</t>
    <phoneticPr fontId="4" type="noConversion"/>
  </si>
  <si>
    <t>紅K絲</t>
    <phoneticPr fontId="5" type="noConversion"/>
  </si>
  <si>
    <t>紅K丁</t>
    <phoneticPr fontId="4" type="noConversion"/>
  </si>
  <si>
    <t>二砂糖</t>
    <phoneticPr fontId="4" type="noConversion"/>
  </si>
  <si>
    <t>豆腐</t>
    <phoneticPr fontId="4" type="noConversion"/>
  </si>
  <si>
    <t>大骨</t>
    <phoneticPr fontId="4" type="noConversion"/>
  </si>
  <si>
    <t>雞蛋</t>
    <phoneticPr fontId="4" type="noConversion"/>
  </si>
  <si>
    <t>大毅</t>
    <phoneticPr fontId="4" type="noConversion"/>
  </si>
  <si>
    <t>水果</t>
    <phoneticPr fontId="5" type="noConversion"/>
  </si>
  <si>
    <t>奶類</t>
    <phoneticPr fontId="5" type="noConversion"/>
  </si>
  <si>
    <t>營養供應比例</t>
    <phoneticPr fontId="4" type="noConversion"/>
  </si>
  <si>
    <t>全穀根莖類</t>
    <phoneticPr fontId="5" type="noConversion"/>
  </si>
  <si>
    <t>全脂乳品類</t>
    <phoneticPr fontId="5" type="noConversion"/>
  </si>
  <si>
    <t>豆魚肉蛋類</t>
    <phoneticPr fontId="5" type="noConversion"/>
  </si>
  <si>
    <t>蔬菜類</t>
    <phoneticPr fontId="5" type="noConversion"/>
  </si>
  <si>
    <t>水果類</t>
    <phoneticPr fontId="5" type="noConversion"/>
  </si>
  <si>
    <t>油脂與堅果種子類</t>
    <phoneticPr fontId="5" type="noConversion"/>
  </si>
  <si>
    <t>熱量</t>
    <phoneticPr fontId="4" type="noConversion"/>
  </si>
  <si>
    <t>監廚</t>
    <phoneticPr fontId="4" type="noConversion"/>
  </si>
  <si>
    <t>CAS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</si>
</sst>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[$-404]aaa;@"/>
    <numFmt numFmtId="177" formatCode="0_ "/>
    <numFmt numFmtId="178" formatCode="[$-404]aaaa;@"/>
    <numFmt numFmtId="179" formatCode="0;_؂"/>
    <numFmt numFmtId="180" formatCode="0.0;_"/>
    <numFmt numFmtId="181" formatCode="0;_"/>
    <numFmt numFmtId="182" formatCode="0.0_ "/>
    <numFmt numFmtId="183" formatCode="m/d;@"/>
    <numFmt numFmtId="184" formatCode="0.0"/>
    <numFmt numFmtId="185" formatCode="0.00_ "/>
  </numFmts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4"/>
      <name val="新細明體"/>
      <family val="2"/>
      <charset val="136"/>
      <scheme val="major"/>
    </font>
    <font>
      <sz val="9"/>
      <name val="Microsoft YaHei"/>
      <family val="1"/>
      <charset val="136"/>
    </font>
    <font>
      <sz val="14"/>
      <color theme="1"/>
      <name val="新細明體"/>
      <family val="2"/>
      <charset val="136"/>
      <scheme val="major"/>
    </font>
    <font>
      <sz val="14"/>
      <color indexed="30"/>
      <name val="新細明體"/>
      <family val="2"/>
      <charset val="136"/>
      <scheme val="major"/>
    </font>
    <font>
      <sz val="14"/>
      <color theme="1"/>
      <name val="新細明體"/>
      <family val="1"/>
      <charset val="136"/>
      <scheme val="minor"/>
    </font>
    <font>
      <sz val="14"/>
      <color indexed="30"/>
      <name val="新細明體"/>
      <family val="1"/>
      <charset val="136"/>
    </font>
    <font>
      <b/>
      <sz val="16"/>
      <name val="標楷體"/>
      <family val="4"/>
      <charset val="136"/>
    </font>
    <font>
      <b/>
      <sz val="18"/>
      <name val="微軟正黑體"/>
      <family val="2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微軟正黑體"/>
      <family val="2"/>
      <charset val="136"/>
    </font>
    <font>
      <sz val="16"/>
      <name val="宋体"/>
      <family val="3"/>
      <charset val="136"/>
    </font>
    <font>
      <sz val="16"/>
      <color indexed="8"/>
      <name val="微軟正黑體"/>
      <family val="2"/>
      <charset val="136"/>
    </font>
    <font>
      <sz val="18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u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標楷體"/>
      <family val="4"/>
      <charset val="136"/>
    </font>
    <font>
      <u/>
      <sz val="12"/>
      <name val="標楷體"/>
      <family val="4"/>
      <charset val="136"/>
    </font>
    <font>
      <sz val="14"/>
      <name val="PMingLiu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8" fillId="0" borderId="14" xfId="2" applyFont="1" applyFill="1" applyBorder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7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9" fillId="0" borderId="17" xfId="2" applyFont="1" applyFill="1" applyBorder="1">
      <alignment vertical="center"/>
    </xf>
    <xf numFmtId="177" fontId="9" fillId="0" borderId="17" xfId="2" applyNumberFormat="1" applyFont="1" applyFill="1" applyBorder="1">
      <alignment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79" fontId="9" fillId="0" borderId="17" xfId="2" applyNumberFormat="1" applyFont="1" applyFill="1" applyBorder="1">
      <alignment vertical="center"/>
    </xf>
    <xf numFmtId="0" fontId="11" fillId="0" borderId="17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7" xfId="1" applyFont="1" applyFill="1" applyBorder="1">
      <alignment vertical="center"/>
    </xf>
    <xf numFmtId="179" fontId="9" fillId="0" borderId="20" xfId="2" applyNumberFormat="1" applyFont="1" applyFill="1" applyBorder="1">
      <alignment vertical="center"/>
    </xf>
    <xf numFmtId="0" fontId="12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17" xfId="2" applyFont="1" applyFill="1" applyBorder="1">
      <alignment vertical="center"/>
    </xf>
    <xf numFmtId="179" fontId="12" fillId="0" borderId="17" xfId="2" applyNumberFormat="1" applyFont="1" applyFill="1" applyBorder="1">
      <alignment vertical="center"/>
    </xf>
    <xf numFmtId="0" fontId="9" fillId="0" borderId="16" xfId="2" applyFont="1" applyFill="1" applyBorder="1" applyAlignment="1">
      <alignment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>
      <alignment vertical="center"/>
    </xf>
    <xf numFmtId="177" fontId="9" fillId="0" borderId="20" xfId="2" applyNumberFormat="1" applyFont="1" applyFill="1" applyBorder="1">
      <alignment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>
      <alignment vertical="center"/>
    </xf>
    <xf numFmtId="179" fontId="9" fillId="0" borderId="27" xfId="2" applyNumberFormat="1" applyFont="1" applyFill="1" applyBorder="1">
      <alignment vertical="center"/>
    </xf>
    <xf numFmtId="0" fontId="9" fillId="0" borderId="28" xfId="2" applyFont="1" applyFill="1" applyBorder="1" applyAlignment="1">
      <alignment horizontal="center" vertical="center"/>
    </xf>
    <xf numFmtId="0" fontId="8" fillId="0" borderId="30" xfId="2" applyFont="1" applyBorder="1" applyAlignment="1">
      <alignment horizontal="left" vertical="center"/>
    </xf>
    <xf numFmtId="0" fontId="8" fillId="0" borderId="30" xfId="2" applyFont="1" applyBorder="1">
      <alignment vertical="center"/>
    </xf>
    <xf numFmtId="177" fontId="8" fillId="0" borderId="30" xfId="2" applyNumberFormat="1" applyFont="1" applyBorder="1">
      <alignment vertical="center"/>
    </xf>
    <xf numFmtId="0" fontId="14" fillId="0" borderId="31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30" xfId="2" applyFont="1" applyBorder="1">
      <alignment vertical="center"/>
    </xf>
    <xf numFmtId="180" fontId="8" fillId="0" borderId="30" xfId="2" applyNumberFormat="1" applyFont="1" applyBorder="1">
      <alignment vertical="center"/>
    </xf>
    <xf numFmtId="0" fontId="14" fillId="0" borderId="15" xfId="2" applyFont="1" applyBorder="1" applyAlignment="1">
      <alignment horizontal="center" vertical="center"/>
    </xf>
    <xf numFmtId="181" fontId="8" fillId="0" borderId="30" xfId="2" applyNumberFormat="1" applyFont="1" applyBorder="1">
      <alignment vertical="center"/>
    </xf>
    <xf numFmtId="0" fontId="9" fillId="0" borderId="17" xfId="2" applyFont="1" applyBorder="1" applyAlignment="1">
      <alignment vertical="center"/>
    </xf>
    <xf numFmtId="0" fontId="8" fillId="0" borderId="17" xfId="2" applyFont="1" applyBorder="1">
      <alignment vertical="center"/>
    </xf>
    <xf numFmtId="177" fontId="8" fillId="0" borderId="17" xfId="2" applyNumberFormat="1" applyFont="1" applyBorder="1">
      <alignment vertical="center"/>
    </xf>
    <xf numFmtId="0" fontId="14" fillId="0" borderId="18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>
      <alignment vertical="center"/>
    </xf>
    <xf numFmtId="181" fontId="8" fillId="0" borderId="17" xfId="2" applyNumberFormat="1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180" fontId="8" fillId="0" borderId="17" xfId="2" applyNumberFormat="1" applyFont="1" applyBorder="1" applyAlignment="1">
      <alignment vertical="center"/>
    </xf>
    <xf numFmtId="0" fontId="8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horizontal="center" vertical="center" wrapText="1"/>
    </xf>
    <xf numFmtId="0" fontId="8" fillId="0" borderId="27" xfId="2" applyFont="1" applyBorder="1">
      <alignment vertical="center"/>
    </xf>
    <xf numFmtId="177" fontId="8" fillId="0" borderId="27" xfId="2" applyNumberFormat="1" applyFont="1" applyBorder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33" xfId="2" applyFont="1" applyBorder="1">
      <alignment vertical="center"/>
    </xf>
    <xf numFmtId="0" fontId="8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 wrapText="1"/>
    </xf>
    <xf numFmtId="0" fontId="8" fillId="0" borderId="34" xfId="2" applyFont="1" applyBorder="1">
      <alignment vertical="center"/>
    </xf>
    <xf numFmtId="182" fontId="8" fillId="0" borderId="34" xfId="2" applyNumberFormat="1" applyFont="1" applyBorder="1">
      <alignment vertical="center"/>
    </xf>
    <xf numFmtId="0" fontId="8" fillId="0" borderId="35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177" fontId="8" fillId="0" borderId="34" xfId="2" applyNumberFormat="1" applyFont="1" applyBorder="1">
      <alignment vertical="center"/>
    </xf>
    <xf numFmtId="183" fontId="15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83" fontId="18" fillId="0" borderId="17" xfId="0" applyNumberFormat="1" applyFont="1" applyFill="1" applyBorder="1" applyAlignment="1">
      <alignment horizontal="center" vertical="center" wrapText="1"/>
    </xf>
    <xf numFmtId="176" fontId="18" fillId="0" borderId="17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1" fontId="22" fillId="0" borderId="36" xfId="0" applyNumberFormat="1" applyFont="1" applyFill="1" applyBorder="1" applyAlignment="1">
      <alignment horizontal="left" vertical="top"/>
    </xf>
    <xf numFmtId="177" fontId="22" fillId="0" borderId="36" xfId="0" applyNumberFormat="1" applyFont="1" applyFill="1" applyBorder="1" applyAlignment="1">
      <alignment horizontal="left" vertical="top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5" fillId="0" borderId="0" xfId="2" applyFont="1" applyFill="1">
      <alignment vertic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>
      <alignment vertical="center"/>
    </xf>
    <xf numFmtId="183" fontId="18" fillId="0" borderId="17" xfId="0" applyNumberFormat="1" applyFont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5" fillId="0" borderId="0" xfId="2" applyFont="1">
      <alignment vertical="center"/>
    </xf>
    <xf numFmtId="0" fontId="9" fillId="0" borderId="23" xfId="2" applyFont="1" applyFill="1" applyBorder="1" applyAlignment="1">
      <alignment horizontal="center" vertical="center" textRotation="255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Fill="1" applyBorder="1">
      <alignment vertical="center"/>
    </xf>
    <xf numFmtId="0" fontId="25" fillId="0" borderId="0" xfId="2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8" fillId="0" borderId="0" xfId="0" applyFont="1" applyFill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14" fontId="8" fillId="0" borderId="15" xfId="2" applyNumberFormat="1" applyFont="1" applyBorder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/>
    </xf>
    <xf numFmtId="178" fontId="8" fillId="0" borderId="15" xfId="2" applyNumberFormat="1" applyFont="1" applyFill="1" applyBorder="1" applyAlignment="1">
      <alignment horizontal="center" vertical="center"/>
    </xf>
    <xf numFmtId="178" fontId="8" fillId="0" borderId="9" xfId="2" applyNumberFormat="1" applyFont="1" applyFill="1" applyBorder="1" applyAlignment="1">
      <alignment horizontal="center" vertical="center"/>
    </xf>
    <xf numFmtId="178" fontId="8" fillId="0" borderId="10" xfId="2" applyNumberFormat="1" applyFont="1" applyFill="1" applyBorder="1" applyAlignment="1">
      <alignment horizontal="center" vertical="center"/>
    </xf>
    <xf numFmtId="14" fontId="8" fillId="0" borderId="7" xfId="2" applyNumberFormat="1" applyFont="1" applyFill="1" applyBorder="1" applyAlignment="1">
      <alignment horizontal="center" vertical="center"/>
    </xf>
    <xf numFmtId="14" fontId="8" fillId="0" borderId="8" xfId="2" applyNumberFormat="1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 textRotation="255" wrapText="1"/>
    </xf>
    <xf numFmtId="0" fontId="9" fillId="0" borderId="21" xfId="2" applyFont="1" applyFill="1" applyBorder="1" applyAlignment="1">
      <alignment horizontal="center" vertical="center" textRotation="255" wrapText="1"/>
    </xf>
    <xf numFmtId="0" fontId="9" fillId="0" borderId="23" xfId="2" applyFont="1" applyFill="1" applyBorder="1" applyAlignment="1">
      <alignment horizontal="center" vertical="center" textRotation="255" wrapText="1"/>
    </xf>
    <xf numFmtId="0" fontId="9" fillId="0" borderId="20" xfId="2" applyFont="1" applyFill="1" applyBorder="1" applyAlignment="1">
      <alignment horizontal="center" vertical="center" textRotation="255" wrapText="1" shrinkToFit="1"/>
    </xf>
    <xf numFmtId="0" fontId="9" fillId="0" borderId="22" xfId="2" applyFont="1" applyFill="1" applyBorder="1" applyAlignment="1">
      <alignment horizontal="center" vertical="center" textRotation="255" wrapText="1" shrinkToFit="1"/>
    </xf>
    <xf numFmtId="0" fontId="9" fillId="0" borderId="24" xfId="2" applyFont="1" applyFill="1" applyBorder="1" applyAlignment="1">
      <alignment horizontal="center" vertical="center" textRotation="255" wrapText="1" shrinkToFit="1"/>
    </xf>
    <xf numFmtId="0" fontId="9" fillId="0" borderId="19" xfId="2" applyFont="1" applyFill="1" applyBorder="1" applyAlignment="1">
      <alignment horizontal="center" vertical="center" textRotation="255" wrapText="1" shrinkToFit="1"/>
    </xf>
    <xf numFmtId="0" fontId="9" fillId="0" borderId="21" xfId="2" applyFont="1" applyFill="1" applyBorder="1" applyAlignment="1">
      <alignment horizontal="center" vertical="center" textRotation="255" wrapText="1" shrinkToFit="1"/>
    </xf>
    <xf numFmtId="0" fontId="9" fillId="0" borderId="23" xfId="2" applyFont="1" applyFill="1" applyBorder="1" applyAlignment="1">
      <alignment horizontal="center" vertical="center" textRotation="255" wrapText="1" shrinkToFit="1"/>
    </xf>
    <xf numFmtId="0" fontId="9" fillId="0" borderId="20" xfId="2" applyFont="1" applyFill="1" applyBorder="1" applyAlignment="1">
      <alignment horizontal="center" vertical="center" textRotation="255" wrapText="1"/>
    </xf>
    <xf numFmtId="0" fontId="9" fillId="0" borderId="22" xfId="2" applyFont="1" applyFill="1" applyBorder="1" applyAlignment="1">
      <alignment horizontal="center" vertical="center" textRotation="255" wrapText="1"/>
    </xf>
    <xf numFmtId="0" fontId="9" fillId="0" borderId="24" xfId="2" applyFont="1" applyFill="1" applyBorder="1" applyAlignment="1">
      <alignment horizontal="center" vertical="center" textRotation="255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textRotation="255"/>
    </xf>
    <xf numFmtId="0" fontId="13" fillId="0" borderId="21" xfId="2" applyFont="1" applyBorder="1" applyAlignment="1">
      <alignment horizontal="center" vertical="center" textRotation="255"/>
    </xf>
    <xf numFmtId="0" fontId="13" fillId="0" borderId="32" xfId="2" applyFont="1" applyBorder="1" applyAlignment="1">
      <alignment horizontal="center" vertical="center" textRotation="255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184" fontId="9" fillId="0" borderId="17" xfId="2" applyNumberFormat="1" applyFont="1" applyFill="1" applyBorder="1">
      <alignment vertical="center"/>
    </xf>
    <xf numFmtId="185" fontId="9" fillId="0" borderId="17" xfId="2" applyNumberFormat="1" applyFont="1" applyFill="1" applyBorder="1">
      <alignment vertical="center"/>
    </xf>
    <xf numFmtId="0" fontId="9" fillId="0" borderId="40" xfId="2" applyFont="1" applyFill="1" applyBorder="1" applyAlignment="1">
      <alignment horizontal="center" vertical="center" wrapText="1"/>
    </xf>
    <xf numFmtId="0" fontId="13" fillId="0" borderId="41" xfId="2" applyFont="1" applyBorder="1">
      <alignment vertical="center"/>
    </xf>
    <xf numFmtId="0" fontId="13" fillId="0" borderId="0" xfId="2" applyFont="1" applyBorder="1">
      <alignment vertical="center"/>
    </xf>
    <xf numFmtId="0" fontId="33" fillId="0" borderId="13" xfId="2" applyFont="1" applyBorder="1">
      <alignment vertical="center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10&#26376;&#33756;&#21934;/10810&#26376;&#33756;&#21934;&#20061;&#229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素食計算表"/>
      <sheetName val="素食"/>
      <sheetName val="計算單"/>
      <sheetName val="菜單總表"/>
      <sheetName val="第1週國中"/>
      <sheetName val="第2週國中"/>
      <sheetName val="第3週國中"/>
      <sheetName val="第4週國中"/>
      <sheetName val="第5週國中"/>
      <sheetName val="第1週國中4章1Q"/>
      <sheetName val="第2週國中4章1Q"/>
      <sheetName val="第3週國中4章1Q"/>
      <sheetName val="第4週國中4章1Q"/>
      <sheetName val="第5週國中4章1Q (2)"/>
      <sheetName val="人數"/>
      <sheetName val="工作表1"/>
    </sheetNames>
    <sheetDataSet>
      <sheetData sheetId="0"/>
      <sheetData sheetId="1"/>
      <sheetData sheetId="2"/>
      <sheetData sheetId="3">
        <row r="2">
          <cell r="C2" t="str">
            <v>主食</v>
          </cell>
          <cell r="D2" t="str">
            <v>副食一</v>
          </cell>
          <cell r="E2" t="str">
            <v>副食二</v>
          </cell>
        </row>
        <row r="3">
          <cell r="A3">
            <v>43739</v>
          </cell>
          <cell r="B3">
            <v>43739</v>
          </cell>
          <cell r="C3" t="str">
            <v>胚芽米飯</v>
          </cell>
          <cell r="D3" t="str">
            <v>蔥油雞腿×1(燒)</v>
          </cell>
          <cell r="E3" t="str">
            <v>高麗菜肉絲(炒)</v>
          </cell>
          <cell r="F3" t="str">
            <v>小白菜(炒)</v>
          </cell>
          <cell r="G3" t="str">
            <v>白蘿蔔米血湯</v>
          </cell>
        </row>
        <row r="4">
          <cell r="A4">
            <v>43740</v>
          </cell>
          <cell r="C4" t="str">
            <v>白飯</v>
          </cell>
          <cell r="D4" t="str">
            <v>古早味肉燥飯(滷)</v>
          </cell>
          <cell r="E4" t="str">
            <v>麥克雞塊×3(炸)</v>
          </cell>
          <cell r="F4" t="str">
            <v>油菜(炒)</v>
          </cell>
          <cell r="G4" t="str">
            <v>三絲湯         　　  (木耳絲、黃豆芽、紅蘿蔔）</v>
          </cell>
        </row>
        <row r="5">
          <cell r="A5">
            <v>43741</v>
          </cell>
          <cell r="C5" t="str">
            <v>糙米飯</v>
          </cell>
          <cell r="D5" t="str">
            <v>醬爆雞丁(炒)</v>
          </cell>
          <cell r="E5" t="str">
            <v>肉絲冬粉(炒)</v>
          </cell>
          <cell r="F5" t="str">
            <v>有機小白菜(炒)</v>
          </cell>
          <cell r="G5" t="str">
            <v>玉米濃湯</v>
          </cell>
        </row>
        <row r="6">
          <cell r="A6">
            <v>43742</v>
          </cell>
          <cell r="C6" t="str">
            <v>芝麻飯</v>
          </cell>
          <cell r="D6" t="str">
            <v>鹹酥雞(炸)</v>
          </cell>
          <cell r="E6" t="str">
            <v xml:space="preserve">大黃瓜肉羹(炒)    </v>
          </cell>
          <cell r="F6" t="str">
            <v>杏菜(炒)</v>
          </cell>
          <cell r="G6" t="str">
            <v>紅茶麥片湯</v>
          </cell>
        </row>
        <row r="7">
          <cell r="A7">
            <v>43743</v>
          </cell>
          <cell r="C7" t="str">
            <v>胚芽米飯</v>
          </cell>
          <cell r="D7" t="str">
            <v>塔香肉絲(炒)</v>
          </cell>
          <cell r="E7" t="str">
            <v>絲瓜豆腐蛋(燴)</v>
          </cell>
          <cell r="F7" t="str">
            <v>油菜(炒)</v>
          </cell>
          <cell r="G7" t="str">
            <v>味噌海芽湯</v>
          </cell>
        </row>
      </sheetData>
      <sheetData sheetId="4">
        <row r="3">
          <cell r="H3">
            <v>43740</v>
          </cell>
        </row>
        <row r="39">
          <cell r="E39">
            <v>116.69545454545455</v>
          </cell>
          <cell r="F39">
            <v>38.772727272727273</v>
          </cell>
          <cell r="G39">
            <v>31.285714285714285</v>
          </cell>
          <cell r="K39">
            <v>105.17894736842105</v>
          </cell>
          <cell r="L39">
            <v>36.875</v>
          </cell>
          <cell r="M39">
            <v>41.648809523809518</v>
          </cell>
          <cell r="Q39">
            <v>116.57647058823531</v>
          </cell>
          <cell r="R39">
            <v>31.436029411764707</v>
          </cell>
          <cell r="S39">
            <v>25.9375</v>
          </cell>
          <cell r="W39">
            <v>101.75</v>
          </cell>
          <cell r="X39">
            <v>21.5625</v>
          </cell>
          <cell r="Y39">
            <v>17.616071428571431</v>
          </cell>
          <cell r="AC39">
            <v>114.46315789473684</v>
          </cell>
          <cell r="AD39">
            <v>23.772727272727273</v>
          </cell>
          <cell r="AE39">
            <v>14.730519480519479</v>
          </cell>
        </row>
      </sheetData>
      <sheetData sheetId="5">
        <row r="32">
          <cell r="E32">
            <v>107.5</v>
          </cell>
          <cell r="F32">
            <v>31.927272727272729</v>
          </cell>
          <cell r="G32">
            <v>26.019480519480524</v>
          </cell>
          <cell r="K32">
            <v>126.17714285714285</v>
          </cell>
          <cell r="L32">
            <v>33.073706004140789</v>
          </cell>
          <cell r="M32">
            <v>30.113871635610767</v>
          </cell>
          <cell r="AC32">
            <v>0</v>
          </cell>
          <cell r="AD32">
            <v>0</v>
          </cell>
          <cell r="AE32">
            <v>0</v>
          </cell>
        </row>
      </sheetData>
      <sheetData sheetId="6">
        <row r="33">
          <cell r="E33">
            <v>79.650000000000006</v>
          </cell>
          <cell r="F33">
            <v>30</v>
          </cell>
          <cell r="G33">
            <v>17.285714285714285</v>
          </cell>
          <cell r="K33">
            <v>99.042857142857159</v>
          </cell>
          <cell r="L33">
            <v>27.103896103896105</v>
          </cell>
          <cell r="M33">
            <v>25.012987012987011</v>
          </cell>
          <cell r="Q33">
            <v>109.66666666666667</v>
          </cell>
          <cell r="R33">
            <v>24.526570048309182</v>
          </cell>
          <cell r="S33">
            <v>17.661835748792271</v>
          </cell>
          <cell r="W33">
            <v>75.25</v>
          </cell>
          <cell r="X33">
            <v>38.5</v>
          </cell>
          <cell r="Y33">
            <v>35.666666666666664</v>
          </cell>
          <cell r="AC33">
            <v>102.05</v>
          </cell>
          <cell r="AD33">
            <v>37</v>
          </cell>
          <cell r="AE33">
            <v>33.857142857142861</v>
          </cell>
        </row>
      </sheetData>
      <sheetData sheetId="7">
        <row r="35">
          <cell r="E35">
            <v>101.05</v>
          </cell>
          <cell r="F35">
            <v>34.25</v>
          </cell>
          <cell r="G35">
            <v>27.607142857142854</v>
          </cell>
          <cell r="K35">
            <v>98.429744651483787</v>
          </cell>
          <cell r="L35">
            <v>28.776570048309178</v>
          </cell>
          <cell r="M35">
            <v>28.911835748792271</v>
          </cell>
          <cell r="Q35">
            <v>95.9</v>
          </cell>
          <cell r="R35">
            <v>34.200000000000003</v>
          </cell>
          <cell r="S35">
            <v>25.142857142857142</v>
          </cell>
          <cell r="W35">
            <v>84.5</v>
          </cell>
          <cell r="X35">
            <v>31</v>
          </cell>
          <cell r="Y35">
            <v>28</v>
          </cell>
          <cell r="AC35">
            <v>95.50454545454545</v>
          </cell>
          <cell r="AD35">
            <v>32.617172727272731</v>
          </cell>
          <cell r="AE35">
            <v>28.564214285714286</v>
          </cell>
        </row>
      </sheetData>
      <sheetData sheetId="8">
        <row r="50">
          <cell r="E50">
            <v>99.22727272727272</v>
          </cell>
          <cell r="F50">
            <v>24.539393939393939</v>
          </cell>
          <cell r="G50">
            <v>22.766233766233768</v>
          </cell>
          <cell r="K50">
            <v>109.67857142857143</v>
          </cell>
          <cell r="L50">
            <v>32.1</v>
          </cell>
          <cell r="M50">
            <v>24.428571428571431</v>
          </cell>
          <cell r="Q50">
            <v>103.42857142857143</v>
          </cell>
          <cell r="R50">
            <v>31.266666666666666</v>
          </cell>
          <cell r="S50">
            <v>24.428571428571431</v>
          </cell>
          <cell r="W50">
            <v>98.428571428571431</v>
          </cell>
          <cell r="X50">
            <v>32.6</v>
          </cell>
          <cell r="Y50">
            <v>24.428571428571431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8"/>
  <sheetViews>
    <sheetView tabSelected="1" view="pageBreakPreview" topLeftCell="A6" zoomScale="60" zoomScaleNormal="70" workbookViewId="0">
      <selection activeCell="I9" sqref="I7:I9"/>
    </sheetView>
  </sheetViews>
  <sheetFormatPr defaultRowHeight="16.2"/>
  <cols>
    <col min="1" max="1" width="8.88671875" customWidth="1"/>
    <col min="5" max="5" width="0" hidden="1" customWidth="1"/>
    <col min="9" max="9" width="11.33203125" customWidth="1"/>
    <col min="11" max="11" width="0" hidden="1" customWidth="1"/>
    <col min="14" max="14" width="6.6640625" customWidth="1"/>
    <col min="15" max="15" width="10.5546875" customWidth="1"/>
    <col min="17" max="17" width="0" hidden="1" customWidth="1"/>
    <col min="19" max="19" width="10.77734375" customWidth="1"/>
    <col min="23" max="23" width="0" hidden="1" customWidth="1"/>
    <col min="29" max="29" width="0" hidden="1" customWidth="1"/>
  </cols>
  <sheetData>
    <row r="1" spans="1:31" ht="28.2">
      <c r="A1" s="116" t="s">
        <v>157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16.8" thickBot="1">
      <c r="A2" s="117" t="s">
        <v>158</v>
      </c>
      <c r="B2" s="117"/>
      <c r="C2" s="117"/>
      <c r="D2" s="1">
        <v>1100</v>
      </c>
      <c r="E2" s="1"/>
      <c r="F2" s="1"/>
      <c r="G2" s="2"/>
      <c r="H2" s="2"/>
      <c r="I2" s="1" t="s">
        <v>159</v>
      </c>
      <c r="J2" s="1"/>
      <c r="K2" s="1" t="s">
        <v>160</v>
      </c>
      <c r="L2" s="1"/>
      <c r="M2" s="2"/>
      <c r="N2" s="2"/>
      <c r="O2" s="1" t="s">
        <v>161</v>
      </c>
      <c r="P2" s="1"/>
      <c r="Q2" s="1"/>
      <c r="R2" s="1"/>
      <c r="S2" s="2"/>
      <c r="T2" s="2"/>
      <c r="U2" s="1" t="s">
        <v>162</v>
      </c>
      <c r="V2" s="1"/>
      <c r="W2" s="1"/>
      <c r="X2" s="1"/>
      <c r="Y2" s="2"/>
      <c r="Z2" s="2"/>
      <c r="AA2" s="1"/>
      <c r="AB2" s="1"/>
      <c r="AC2" s="1"/>
      <c r="AD2" s="1"/>
      <c r="AE2" s="2"/>
    </row>
    <row r="3" spans="1:31" ht="19.8">
      <c r="A3" s="3" t="s">
        <v>23</v>
      </c>
      <c r="B3" s="118">
        <f>[1]菜單總表!A3</f>
        <v>43739</v>
      </c>
      <c r="C3" s="119"/>
      <c r="D3" s="120">
        <f>[1]菜單總表!B3</f>
        <v>43739</v>
      </c>
      <c r="E3" s="121"/>
      <c r="F3" s="121"/>
      <c r="G3" s="122"/>
      <c r="H3" s="123">
        <f>[1]菜單總表!A4</f>
        <v>43740</v>
      </c>
      <c r="I3" s="124"/>
      <c r="J3" s="120">
        <f>[1]第1週國中!H3</f>
        <v>43740</v>
      </c>
      <c r="K3" s="121"/>
      <c r="L3" s="121"/>
      <c r="M3" s="122"/>
      <c r="N3" s="123">
        <f>[1]菜單總表!A5</f>
        <v>43741</v>
      </c>
      <c r="O3" s="124"/>
      <c r="P3" s="120">
        <f>N3</f>
        <v>43741</v>
      </c>
      <c r="Q3" s="121"/>
      <c r="R3" s="121"/>
      <c r="S3" s="122"/>
      <c r="T3" s="123">
        <f>[1]菜單總表!A6</f>
        <v>43742</v>
      </c>
      <c r="U3" s="124"/>
      <c r="V3" s="120">
        <f>T3</f>
        <v>43742</v>
      </c>
      <c r="W3" s="121"/>
      <c r="X3" s="121"/>
      <c r="Y3" s="121"/>
      <c r="Z3" s="123">
        <f>[1]菜單總表!A7</f>
        <v>43743</v>
      </c>
      <c r="AA3" s="124"/>
      <c r="AB3" s="120">
        <f>Z3</f>
        <v>43743</v>
      </c>
      <c r="AC3" s="121"/>
      <c r="AD3" s="121"/>
      <c r="AE3" s="122"/>
    </row>
    <row r="4" spans="1:31" ht="39.6">
      <c r="A4" s="4" t="s">
        <v>24</v>
      </c>
      <c r="B4" s="5" t="s">
        <v>163</v>
      </c>
      <c r="C4" s="6" t="s">
        <v>164</v>
      </c>
      <c r="D4" s="5" t="s">
        <v>165</v>
      </c>
      <c r="E4" s="6" t="s">
        <v>166</v>
      </c>
      <c r="F4" s="5" t="s">
        <v>167</v>
      </c>
      <c r="G4" s="7" t="s">
        <v>168</v>
      </c>
      <c r="H4" s="8" t="s">
        <v>169</v>
      </c>
      <c r="I4" s="6" t="s">
        <v>6</v>
      </c>
      <c r="J4" s="5" t="s">
        <v>170</v>
      </c>
      <c r="K4" s="6" t="s">
        <v>171</v>
      </c>
      <c r="L4" s="5" t="s">
        <v>172</v>
      </c>
      <c r="M4" s="7" t="s">
        <v>173</v>
      </c>
      <c r="N4" s="9" t="s">
        <v>25</v>
      </c>
      <c r="O4" s="6" t="s">
        <v>174</v>
      </c>
      <c r="P4" s="5" t="s">
        <v>170</v>
      </c>
      <c r="Q4" s="6" t="s">
        <v>171</v>
      </c>
      <c r="R4" s="5" t="s">
        <v>172</v>
      </c>
      <c r="S4" s="10" t="s">
        <v>173</v>
      </c>
      <c r="T4" s="8" t="s">
        <v>25</v>
      </c>
      <c r="U4" s="6" t="s">
        <v>174</v>
      </c>
      <c r="V4" s="5" t="s">
        <v>170</v>
      </c>
      <c r="W4" s="6" t="s">
        <v>171</v>
      </c>
      <c r="X4" s="5" t="s">
        <v>172</v>
      </c>
      <c r="Y4" s="10" t="s">
        <v>173</v>
      </c>
      <c r="Z4" s="8" t="s">
        <v>25</v>
      </c>
      <c r="AA4" s="6" t="s">
        <v>174</v>
      </c>
      <c r="AB4" s="5" t="s">
        <v>170</v>
      </c>
      <c r="AC4" s="6" t="s">
        <v>171</v>
      </c>
      <c r="AD4" s="5" t="s">
        <v>172</v>
      </c>
      <c r="AE4" s="7" t="s">
        <v>173</v>
      </c>
    </row>
    <row r="5" spans="1:31" ht="25.05" customHeight="1">
      <c r="A5" s="125" t="str">
        <f>[1]菜單總表!C2</f>
        <v>主食</v>
      </c>
      <c r="B5" s="128" t="str">
        <f>[1]菜單總表!C3</f>
        <v>胚芽米飯</v>
      </c>
      <c r="C5" s="26" t="s">
        <v>175</v>
      </c>
      <c r="D5" s="11">
        <v>5</v>
      </c>
      <c r="E5" s="11">
        <f>D5/20</f>
        <v>0.25</v>
      </c>
      <c r="F5" s="12">
        <f>D5*D2/1000</f>
        <v>5.5</v>
      </c>
      <c r="G5" s="13"/>
      <c r="H5" s="131" t="str">
        <f>[1]菜單總表!C4</f>
        <v>白飯</v>
      </c>
      <c r="I5" s="11" t="s">
        <v>26</v>
      </c>
      <c r="J5" s="11">
        <v>110</v>
      </c>
      <c r="K5" s="11">
        <f>J5/20</f>
        <v>5.5</v>
      </c>
      <c r="L5" s="12">
        <f>J5*D2/1000</f>
        <v>121</v>
      </c>
      <c r="M5" s="13"/>
      <c r="N5" s="131" t="str">
        <f>[1]菜單總表!C5</f>
        <v>糙米飯</v>
      </c>
      <c r="O5" s="11" t="s">
        <v>27</v>
      </c>
      <c r="P5" s="11">
        <v>5</v>
      </c>
      <c r="Q5" s="11">
        <f>P5/20</f>
        <v>0.25</v>
      </c>
      <c r="R5" s="12">
        <f>P5*D2/1000</f>
        <v>5.5</v>
      </c>
      <c r="S5" s="14"/>
      <c r="T5" s="131" t="str">
        <f>[1]菜單總表!C6</f>
        <v>芝麻飯</v>
      </c>
      <c r="U5" s="11" t="s">
        <v>176</v>
      </c>
      <c r="V5" s="11">
        <v>5</v>
      </c>
      <c r="W5" s="11">
        <f>V5/20</f>
        <v>0.25</v>
      </c>
      <c r="X5" s="12">
        <f>V5*D2/1000</f>
        <v>5.5</v>
      </c>
      <c r="Y5" s="14"/>
      <c r="Z5" s="131" t="str">
        <f>[1]菜單總表!C7</f>
        <v>胚芽米飯</v>
      </c>
      <c r="AA5" s="11" t="s">
        <v>177</v>
      </c>
      <c r="AB5" s="11">
        <v>5</v>
      </c>
      <c r="AC5" s="11">
        <f>AB5/20</f>
        <v>0.25</v>
      </c>
      <c r="AD5" s="15">
        <f>AB5*D2/1000</f>
        <v>5.5</v>
      </c>
      <c r="AE5" s="13"/>
    </row>
    <row r="6" spans="1:31" ht="25.05" customHeight="1">
      <c r="A6" s="126"/>
      <c r="B6" s="129"/>
      <c r="C6" s="26" t="s">
        <v>178</v>
      </c>
      <c r="D6" s="11">
        <v>100</v>
      </c>
      <c r="E6" s="11">
        <f>D6/20</f>
        <v>5</v>
      </c>
      <c r="F6" s="12">
        <f>D6*D2/1000</f>
        <v>110</v>
      </c>
      <c r="G6" s="13"/>
      <c r="H6" s="132"/>
      <c r="I6" s="16"/>
      <c r="J6" s="16"/>
      <c r="K6" s="16"/>
      <c r="L6" s="16"/>
      <c r="M6" s="13"/>
      <c r="N6" s="132"/>
      <c r="O6" s="11" t="s">
        <v>178</v>
      </c>
      <c r="P6" s="11">
        <v>100</v>
      </c>
      <c r="Q6" s="11">
        <f>P6/20</f>
        <v>5</v>
      </c>
      <c r="R6" s="12">
        <f>P6*D2/1000</f>
        <v>110</v>
      </c>
      <c r="S6" s="14"/>
      <c r="T6" s="132"/>
      <c r="U6" s="11" t="s">
        <v>178</v>
      </c>
      <c r="V6" s="11">
        <v>100</v>
      </c>
      <c r="W6" s="11">
        <f>V6/20</f>
        <v>5</v>
      </c>
      <c r="X6" s="12">
        <f>V6*D2/1000</f>
        <v>110</v>
      </c>
      <c r="Y6" s="14"/>
      <c r="Z6" s="132"/>
      <c r="AA6" s="11" t="s">
        <v>178</v>
      </c>
      <c r="AB6" s="11">
        <v>100</v>
      </c>
      <c r="AC6" s="11">
        <f>AB6/20</f>
        <v>5</v>
      </c>
      <c r="AD6" s="15">
        <f>AB6*D2/1000</f>
        <v>110</v>
      </c>
      <c r="AE6" s="13"/>
    </row>
    <row r="7" spans="1:31" ht="25.05" customHeight="1">
      <c r="A7" s="126"/>
      <c r="B7" s="129"/>
      <c r="C7" s="11"/>
      <c r="D7" s="11"/>
      <c r="E7" s="11"/>
      <c r="F7" s="12"/>
      <c r="G7" s="13"/>
      <c r="H7" s="132"/>
      <c r="I7" s="11"/>
      <c r="J7" s="11"/>
      <c r="K7" s="11"/>
      <c r="L7" s="12"/>
      <c r="M7" s="13"/>
      <c r="N7" s="132"/>
      <c r="O7" s="11"/>
      <c r="P7" s="11"/>
      <c r="Q7" s="11"/>
      <c r="R7" s="12"/>
      <c r="S7" s="14"/>
      <c r="T7" s="132"/>
      <c r="U7" s="11"/>
      <c r="V7" s="11"/>
      <c r="W7" s="11"/>
      <c r="X7" s="12"/>
      <c r="Y7" s="14"/>
      <c r="Z7" s="132"/>
      <c r="AA7" s="11"/>
      <c r="AB7" s="11"/>
      <c r="AC7" s="11"/>
      <c r="AD7" s="15"/>
      <c r="AE7" s="13"/>
    </row>
    <row r="8" spans="1:31" ht="25.05" customHeight="1">
      <c r="A8" s="127"/>
      <c r="B8" s="130"/>
      <c r="C8" s="11"/>
      <c r="D8" s="11"/>
      <c r="E8" s="11"/>
      <c r="F8" s="12"/>
      <c r="G8" s="13"/>
      <c r="H8" s="133"/>
      <c r="I8" s="11"/>
      <c r="J8" s="11"/>
      <c r="K8" s="11"/>
      <c r="L8" s="12"/>
      <c r="M8" s="13"/>
      <c r="N8" s="133"/>
      <c r="O8" s="11"/>
      <c r="P8" s="11"/>
      <c r="Q8" s="11"/>
      <c r="R8" s="12"/>
      <c r="S8" s="14"/>
      <c r="T8" s="133"/>
      <c r="U8" s="11"/>
      <c r="V8" s="11"/>
      <c r="W8" s="11"/>
      <c r="X8" s="12"/>
      <c r="Y8" s="14"/>
      <c r="Z8" s="133"/>
      <c r="AA8" s="11"/>
      <c r="AB8" s="11"/>
      <c r="AC8" s="11"/>
      <c r="AD8" s="15"/>
      <c r="AE8" s="13"/>
    </row>
    <row r="9" spans="1:31" ht="25.05" customHeight="1">
      <c r="A9" s="125" t="str">
        <f>[1]菜單總表!D2</f>
        <v>副食一</v>
      </c>
      <c r="B9" s="134" t="str">
        <f>[1]菜單總表!D3</f>
        <v>蔥油雞腿×1(燒)</v>
      </c>
      <c r="C9" s="11" t="s">
        <v>179</v>
      </c>
      <c r="D9" s="11">
        <v>90</v>
      </c>
      <c r="E9" s="11">
        <f>D9/30</f>
        <v>3</v>
      </c>
      <c r="F9" s="12">
        <f>D9*D2/1000</f>
        <v>99</v>
      </c>
      <c r="G9" s="13" t="s">
        <v>180</v>
      </c>
      <c r="H9" s="125" t="str">
        <f>[1]菜單總表!D4</f>
        <v>古早味肉燥飯(滷)</v>
      </c>
      <c r="I9" s="11" t="s">
        <v>181</v>
      </c>
      <c r="J9" s="11">
        <v>30</v>
      </c>
      <c r="K9" s="11">
        <f>J9/35</f>
        <v>0.8571428571428571</v>
      </c>
      <c r="L9" s="12">
        <f>J9*D2/1000</f>
        <v>33</v>
      </c>
      <c r="M9" s="13" t="s">
        <v>180</v>
      </c>
      <c r="N9" s="125" t="str">
        <f>[1]菜單總表!D5</f>
        <v>醬爆雞丁(炒)</v>
      </c>
      <c r="O9" s="11" t="s">
        <v>182</v>
      </c>
      <c r="P9" s="11">
        <v>57</v>
      </c>
      <c r="Q9" s="11">
        <f>P9/30</f>
        <v>1.9</v>
      </c>
      <c r="R9" s="12">
        <f>P9*D2/1000</f>
        <v>62.7</v>
      </c>
      <c r="S9" s="14" t="s">
        <v>180</v>
      </c>
      <c r="T9" s="125" t="str">
        <f>[1]菜單總表!D6</f>
        <v>鹹酥雞(炸)</v>
      </c>
      <c r="U9" s="152" t="s">
        <v>183</v>
      </c>
      <c r="V9" s="11">
        <v>45</v>
      </c>
      <c r="W9" s="11">
        <f>V9/35</f>
        <v>1.2857142857142858</v>
      </c>
      <c r="X9" s="12">
        <f>V9*D2/1000</f>
        <v>49.5</v>
      </c>
      <c r="Y9" s="14" t="s">
        <v>267</v>
      </c>
      <c r="Z9" s="131" t="str">
        <f>[1]菜單總表!D7</f>
        <v>塔香肉絲(炒)</v>
      </c>
      <c r="AA9" s="11" t="s">
        <v>184</v>
      </c>
      <c r="AB9" s="11">
        <v>60</v>
      </c>
      <c r="AC9" s="11">
        <f>AB9/35</f>
        <v>1.7142857142857142</v>
      </c>
      <c r="AD9" s="15">
        <f>AB9*D2/1000</f>
        <v>66</v>
      </c>
      <c r="AE9" s="13" t="s">
        <v>180</v>
      </c>
    </row>
    <row r="10" spans="1:31" ht="25.05" customHeight="1">
      <c r="A10" s="126"/>
      <c r="B10" s="135"/>
      <c r="C10" s="11" t="s">
        <v>185</v>
      </c>
      <c r="D10" s="11">
        <v>3</v>
      </c>
      <c r="E10" s="11">
        <f>D10/5</f>
        <v>0.6</v>
      </c>
      <c r="F10" s="12">
        <f>D10*D2/1000</f>
        <v>3.3</v>
      </c>
      <c r="G10" s="13" t="s">
        <v>186</v>
      </c>
      <c r="H10" s="126"/>
      <c r="I10" s="11" t="s">
        <v>185</v>
      </c>
      <c r="J10" s="11">
        <v>10</v>
      </c>
      <c r="K10" s="11">
        <f>J10/5</f>
        <v>2</v>
      </c>
      <c r="L10" s="12">
        <f>J10*D2/1000</f>
        <v>11</v>
      </c>
      <c r="M10" s="13" t="s">
        <v>186</v>
      </c>
      <c r="N10" s="126"/>
      <c r="O10" s="11" t="s">
        <v>187</v>
      </c>
      <c r="P10" s="11">
        <v>45</v>
      </c>
      <c r="Q10" s="153">
        <f>P10/100</f>
        <v>0.45</v>
      </c>
      <c r="R10" s="12">
        <f>P10*D2/1000</f>
        <v>49.5</v>
      </c>
      <c r="S10" s="14"/>
      <c r="T10" s="126"/>
      <c r="U10" s="152" t="s">
        <v>188</v>
      </c>
      <c r="V10" s="11">
        <v>5</v>
      </c>
      <c r="W10" s="11">
        <f>V10/5</f>
        <v>1</v>
      </c>
      <c r="X10" s="12">
        <f>V10*D2/1000</f>
        <v>5.5</v>
      </c>
      <c r="Y10" s="14" t="s">
        <v>189</v>
      </c>
      <c r="Z10" s="132"/>
      <c r="AA10" s="11" t="s">
        <v>190</v>
      </c>
      <c r="AB10" s="11">
        <v>1</v>
      </c>
      <c r="AC10" s="11">
        <f>AB10/100</f>
        <v>0.01</v>
      </c>
      <c r="AD10" s="15">
        <f>AB10*D2/1000</f>
        <v>1.1000000000000001</v>
      </c>
      <c r="AE10" s="13"/>
    </row>
    <row r="11" spans="1:31" ht="25.05" customHeight="1">
      <c r="A11" s="126"/>
      <c r="B11" s="135"/>
      <c r="C11" s="11" t="s">
        <v>191</v>
      </c>
      <c r="D11" s="11">
        <v>1</v>
      </c>
      <c r="E11" s="11">
        <f>D11/50</f>
        <v>0.02</v>
      </c>
      <c r="F11" s="12">
        <f>D11*D2/1000</f>
        <v>1.1000000000000001</v>
      </c>
      <c r="G11" s="13"/>
      <c r="H11" s="126"/>
      <c r="I11" s="11" t="s">
        <v>192</v>
      </c>
      <c r="J11" s="11">
        <v>1.5</v>
      </c>
      <c r="K11" s="11">
        <f>J11/38</f>
        <v>3.9473684210526314E-2</v>
      </c>
      <c r="L11" s="12">
        <f>J11*D2/1000</f>
        <v>1.65</v>
      </c>
      <c r="M11" s="13"/>
      <c r="N11" s="126"/>
      <c r="O11" s="11" t="s">
        <v>193</v>
      </c>
      <c r="P11" s="11">
        <v>5</v>
      </c>
      <c r="Q11" s="11">
        <f>P11/5</f>
        <v>1</v>
      </c>
      <c r="R11" s="12">
        <f>P11*D2/1000</f>
        <v>5.5</v>
      </c>
      <c r="S11" s="14" t="s">
        <v>189</v>
      </c>
      <c r="T11" s="126"/>
      <c r="U11" s="152" t="s">
        <v>194</v>
      </c>
      <c r="V11" s="11">
        <v>25</v>
      </c>
      <c r="W11" s="11">
        <f>V11/90</f>
        <v>0.27777777777777779</v>
      </c>
      <c r="X11" s="12">
        <f>V11*D2/1000</f>
        <v>27.5</v>
      </c>
      <c r="Y11" s="14"/>
      <c r="Z11" s="132"/>
      <c r="AA11" s="11" t="s">
        <v>195</v>
      </c>
      <c r="AB11" s="11">
        <v>30</v>
      </c>
      <c r="AC11" s="11">
        <f>AB11/100</f>
        <v>0.3</v>
      </c>
      <c r="AD11" s="15">
        <f>AB11*D2/1000</f>
        <v>33</v>
      </c>
      <c r="AE11" s="13"/>
    </row>
    <row r="12" spans="1:31" ht="25.05" customHeight="1">
      <c r="A12" s="126"/>
      <c r="B12" s="135"/>
      <c r="C12" s="11"/>
      <c r="D12" s="11"/>
      <c r="E12" s="11"/>
      <c r="F12" s="12"/>
      <c r="G12" s="13"/>
      <c r="H12" s="126"/>
      <c r="I12" s="11" t="s">
        <v>196</v>
      </c>
      <c r="J12" s="11">
        <v>45</v>
      </c>
      <c r="K12" s="11">
        <f>J12/40</f>
        <v>1.125</v>
      </c>
      <c r="L12" s="12">
        <f>J12*D2/1000</f>
        <v>49.5</v>
      </c>
      <c r="M12" s="13" t="s">
        <v>197</v>
      </c>
      <c r="N12" s="126"/>
      <c r="O12" s="17" t="s">
        <v>198</v>
      </c>
      <c r="P12" s="17">
        <v>3</v>
      </c>
      <c r="Q12" s="17">
        <f>P12/100</f>
        <v>0.03</v>
      </c>
      <c r="R12" s="12">
        <f>P12*D2/1000</f>
        <v>3.3</v>
      </c>
      <c r="S12" s="14"/>
      <c r="T12" s="126"/>
      <c r="U12" s="152" t="s">
        <v>199</v>
      </c>
      <c r="V12" s="11">
        <v>25</v>
      </c>
      <c r="W12" s="11">
        <f t="shared" ref="W12:W13" si="0">V12/100</f>
        <v>0.25</v>
      </c>
      <c r="X12" s="12">
        <f>V12*D2/1000</f>
        <v>27.5</v>
      </c>
      <c r="Y12" s="14"/>
      <c r="Z12" s="132"/>
      <c r="AA12" s="16" t="s">
        <v>200</v>
      </c>
      <c r="AB12" s="11">
        <v>10</v>
      </c>
      <c r="AC12" s="11">
        <f>AB12/100</f>
        <v>0.1</v>
      </c>
      <c r="AD12" s="15">
        <f>AB12*D2/1000</f>
        <v>11</v>
      </c>
      <c r="AE12" s="13"/>
    </row>
    <row r="13" spans="1:31" ht="25.05" customHeight="1">
      <c r="A13" s="126"/>
      <c r="B13" s="135"/>
      <c r="C13" s="11"/>
      <c r="D13" s="11"/>
      <c r="E13" s="154"/>
      <c r="F13" s="12"/>
      <c r="G13" s="13"/>
      <c r="H13" s="126"/>
      <c r="I13" s="11" t="s">
        <v>201</v>
      </c>
      <c r="J13" s="11">
        <v>1</v>
      </c>
      <c r="K13" s="11">
        <f>J13/100</f>
        <v>0.01</v>
      </c>
      <c r="L13" s="12">
        <f>J13*D2/1000</f>
        <v>1.1000000000000001</v>
      </c>
      <c r="M13" s="13"/>
      <c r="N13" s="126"/>
      <c r="O13" s="17" t="s">
        <v>202</v>
      </c>
      <c r="P13" s="11">
        <v>10</v>
      </c>
      <c r="Q13" s="153">
        <f>P13/100</f>
        <v>0.1</v>
      </c>
      <c r="R13" s="12">
        <f>P13*D2/1000</f>
        <v>11</v>
      </c>
      <c r="S13" s="14"/>
      <c r="T13" s="126"/>
      <c r="U13" s="152" t="s">
        <v>203</v>
      </c>
      <c r="V13" s="11">
        <v>25</v>
      </c>
      <c r="W13" s="11">
        <f t="shared" si="0"/>
        <v>0.25</v>
      </c>
      <c r="X13" s="12">
        <f>V13*D2/1000</f>
        <v>27.5</v>
      </c>
      <c r="Y13" s="14"/>
      <c r="Z13" s="132"/>
      <c r="AA13" s="11" t="s">
        <v>193</v>
      </c>
      <c r="AB13" s="11">
        <v>5</v>
      </c>
      <c r="AC13" s="11">
        <f>AB13/100</f>
        <v>0.05</v>
      </c>
      <c r="AD13" s="15">
        <f>AB13*D2/1000</f>
        <v>5.5</v>
      </c>
      <c r="AE13" s="13" t="s">
        <v>189</v>
      </c>
    </row>
    <row r="14" spans="1:31" ht="25.05" customHeight="1">
      <c r="A14" s="126"/>
      <c r="B14" s="135"/>
      <c r="C14" s="11"/>
      <c r="D14" s="11"/>
      <c r="E14" s="11"/>
      <c r="F14" s="12"/>
      <c r="G14" s="13"/>
      <c r="H14" s="126"/>
      <c r="I14" s="11" t="s">
        <v>204</v>
      </c>
      <c r="J14" s="11">
        <v>10</v>
      </c>
      <c r="K14" s="11">
        <f>J14/12</f>
        <v>0.83333333333333337</v>
      </c>
      <c r="L14" s="12">
        <f>J14*D2/1000</f>
        <v>11</v>
      </c>
      <c r="M14" s="13"/>
      <c r="N14" s="126"/>
      <c r="O14" s="11"/>
      <c r="P14" s="11"/>
      <c r="Q14" s="11"/>
      <c r="R14" s="12"/>
      <c r="S14" s="14"/>
      <c r="T14" s="126"/>
      <c r="U14" s="11"/>
      <c r="V14" s="11"/>
      <c r="W14" s="11"/>
      <c r="X14" s="12"/>
      <c r="Y14" s="14"/>
      <c r="Z14" s="133"/>
      <c r="AA14" s="11"/>
      <c r="AB14" s="11"/>
      <c r="AC14" s="11"/>
      <c r="AD14" s="15"/>
      <c r="AE14" s="13"/>
    </row>
    <row r="15" spans="1:31" ht="25.05" customHeight="1">
      <c r="A15" s="125" t="str">
        <f>[1]菜單總表!E2</f>
        <v>副食二</v>
      </c>
      <c r="B15" s="134" t="str">
        <f>[1]菜單總表!E3</f>
        <v>高麗菜肉絲(炒)</v>
      </c>
      <c r="C15" s="11" t="s">
        <v>205</v>
      </c>
      <c r="D15" s="11">
        <v>30</v>
      </c>
      <c r="E15" s="11">
        <f>D15/35</f>
        <v>0.8571428571428571</v>
      </c>
      <c r="F15" s="12">
        <f>D15*D2/1000</f>
        <v>33</v>
      </c>
      <c r="G15" s="13" t="s">
        <v>180</v>
      </c>
      <c r="H15" s="125" t="str">
        <f>[1]菜單總表!E4</f>
        <v>麥克雞塊×3(炸)</v>
      </c>
      <c r="I15" s="11" t="s">
        <v>206</v>
      </c>
      <c r="J15" s="11">
        <v>60</v>
      </c>
      <c r="K15" s="11">
        <f>J15/35</f>
        <v>1.7142857142857142</v>
      </c>
      <c r="L15" s="12">
        <f>J15*D2/1000</f>
        <v>66</v>
      </c>
      <c r="M15" s="13" t="s">
        <v>180</v>
      </c>
      <c r="N15" s="125" t="str">
        <f>[1]菜單總表!E5</f>
        <v>肉絲冬粉(炒)</v>
      </c>
      <c r="O15" s="11" t="s">
        <v>205</v>
      </c>
      <c r="P15" s="11">
        <v>15</v>
      </c>
      <c r="Q15" s="11">
        <f>P15/80</f>
        <v>0.1875</v>
      </c>
      <c r="R15" s="12">
        <f>P15*D2/1000</f>
        <v>16.5</v>
      </c>
      <c r="S15" s="14" t="s">
        <v>180</v>
      </c>
      <c r="T15" s="125" t="str">
        <f>[1]菜單總表!E6</f>
        <v xml:space="preserve">大黃瓜肉羹(炒)    </v>
      </c>
      <c r="U15" s="11" t="s">
        <v>207</v>
      </c>
      <c r="V15" s="11">
        <v>110</v>
      </c>
      <c r="W15" s="11">
        <f>V15/100</f>
        <v>1.1000000000000001</v>
      </c>
      <c r="X15" s="12">
        <f>V15*D2/1000</f>
        <v>121</v>
      </c>
      <c r="Y15" s="14"/>
      <c r="Z15" s="125" t="str">
        <f>[1]菜單總表!E7</f>
        <v>絲瓜豆腐蛋(燴)</v>
      </c>
      <c r="AA15" s="11" t="s">
        <v>208</v>
      </c>
      <c r="AB15" s="11">
        <v>118</v>
      </c>
      <c r="AC15" s="11">
        <f t="shared" ref="AC15" si="1">AB15/100</f>
        <v>1.18</v>
      </c>
      <c r="AD15" s="15">
        <f>AB15*D2/1000</f>
        <v>129.80000000000001</v>
      </c>
      <c r="AE15" s="13"/>
    </row>
    <row r="16" spans="1:31" ht="25.05" customHeight="1">
      <c r="A16" s="126"/>
      <c r="B16" s="135"/>
      <c r="C16" s="11" t="s">
        <v>209</v>
      </c>
      <c r="D16" s="11">
        <v>1</v>
      </c>
      <c r="E16" s="11">
        <f>D16/5</f>
        <v>0.2</v>
      </c>
      <c r="F16" s="12">
        <f>D16*D2/1000</f>
        <v>1.1000000000000001</v>
      </c>
      <c r="G16" s="13"/>
      <c r="H16" s="126"/>
      <c r="I16" s="11"/>
      <c r="J16" s="11"/>
      <c r="K16" s="11"/>
      <c r="L16" s="12"/>
      <c r="M16" s="13"/>
      <c r="N16" s="126"/>
      <c r="O16" s="11" t="s">
        <v>210</v>
      </c>
      <c r="P16" s="11">
        <v>5</v>
      </c>
      <c r="Q16" s="11">
        <f>P16/5</f>
        <v>1</v>
      </c>
      <c r="R16" s="12">
        <f>P16*D2/1000</f>
        <v>5.5</v>
      </c>
      <c r="S16" s="14" t="s">
        <v>189</v>
      </c>
      <c r="T16" s="126"/>
      <c r="U16" s="11" t="s">
        <v>210</v>
      </c>
      <c r="V16" s="11">
        <v>3</v>
      </c>
      <c r="W16" s="11">
        <f>V16/5</f>
        <v>0.6</v>
      </c>
      <c r="X16" s="12">
        <f>V16*D2/1000</f>
        <v>3.3</v>
      </c>
      <c r="Y16" s="14"/>
      <c r="Z16" s="126"/>
      <c r="AA16" s="11" t="s">
        <v>211</v>
      </c>
      <c r="AB16" s="11">
        <v>40</v>
      </c>
      <c r="AC16" s="11">
        <f>AB16/25</f>
        <v>1.6</v>
      </c>
      <c r="AD16" s="15">
        <f>AB16*D2/1000</f>
        <v>44</v>
      </c>
      <c r="AE16" s="13"/>
    </row>
    <row r="17" spans="1:31" ht="25.05" customHeight="1">
      <c r="A17" s="126"/>
      <c r="B17" s="135"/>
      <c r="C17" s="11" t="s">
        <v>212</v>
      </c>
      <c r="D17" s="11">
        <v>3</v>
      </c>
      <c r="E17" s="154">
        <f>D17/100</f>
        <v>0.03</v>
      </c>
      <c r="F17" s="12">
        <f>D17*D2/1000</f>
        <v>3.3</v>
      </c>
      <c r="G17" s="13"/>
      <c r="H17" s="126"/>
      <c r="I17" s="11" t="s">
        <v>213</v>
      </c>
      <c r="J17" s="11">
        <v>6</v>
      </c>
      <c r="K17" s="11">
        <f>J17/5</f>
        <v>1.2</v>
      </c>
      <c r="L17" s="12">
        <f>J17*D2/1000</f>
        <v>6.6</v>
      </c>
      <c r="M17" s="13" t="s">
        <v>189</v>
      </c>
      <c r="N17" s="126"/>
      <c r="O17" s="11" t="s">
        <v>214</v>
      </c>
      <c r="P17" s="11">
        <v>20</v>
      </c>
      <c r="Q17" s="11">
        <f>P17/20</f>
        <v>1</v>
      </c>
      <c r="R17" s="12">
        <f>P17*D2/1000</f>
        <v>22</v>
      </c>
      <c r="S17" s="14" t="s">
        <v>215</v>
      </c>
      <c r="T17" s="126"/>
      <c r="U17" s="11" t="s">
        <v>216</v>
      </c>
      <c r="V17" s="11">
        <v>3</v>
      </c>
      <c r="W17" s="11">
        <f>V17/80</f>
        <v>3.7499999999999999E-2</v>
      </c>
      <c r="X17" s="12">
        <f>V17*D2/1000</f>
        <v>3.3</v>
      </c>
      <c r="Y17" s="14"/>
      <c r="Z17" s="126"/>
      <c r="AA17" s="11" t="s">
        <v>193</v>
      </c>
      <c r="AB17" s="11">
        <v>2</v>
      </c>
      <c r="AC17" s="11">
        <f>AB17/5</f>
        <v>0.4</v>
      </c>
      <c r="AD17" s="15">
        <f>AB17*D2/1000</f>
        <v>2.2000000000000002</v>
      </c>
      <c r="AE17" s="13" t="s">
        <v>189</v>
      </c>
    </row>
    <row r="18" spans="1:31" ht="25.05" customHeight="1">
      <c r="A18" s="126"/>
      <c r="B18" s="135"/>
      <c r="C18" s="18" t="s">
        <v>195</v>
      </c>
      <c r="D18" s="11">
        <v>20</v>
      </c>
      <c r="E18" s="11">
        <f>D18/20</f>
        <v>1</v>
      </c>
      <c r="F18" s="12">
        <f>D18*D2/1000</f>
        <v>22</v>
      </c>
      <c r="G18" s="13"/>
      <c r="H18" s="126"/>
      <c r="I18" s="11"/>
      <c r="J18" s="11"/>
      <c r="K18" s="11"/>
      <c r="L18" s="12"/>
      <c r="M18" s="13"/>
      <c r="N18" s="126"/>
      <c r="O18" s="11" t="s">
        <v>217</v>
      </c>
      <c r="P18" s="11">
        <v>55</v>
      </c>
      <c r="Q18" s="153">
        <f>P18/100</f>
        <v>0.55000000000000004</v>
      </c>
      <c r="R18" s="12">
        <f>P18*D2/1000</f>
        <v>60.5</v>
      </c>
      <c r="S18" s="14"/>
      <c r="T18" s="126"/>
      <c r="U18" s="11" t="s">
        <v>218</v>
      </c>
      <c r="V18" s="11">
        <v>10</v>
      </c>
      <c r="W18" s="11">
        <f>V18/100</f>
        <v>0.1</v>
      </c>
      <c r="X18" s="12">
        <f>V18*D2/1000</f>
        <v>11</v>
      </c>
      <c r="Y18" s="14"/>
      <c r="Z18" s="126"/>
      <c r="AA18" s="11" t="s">
        <v>219</v>
      </c>
      <c r="AB18" s="11">
        <v>10</v>
      </c>
      <c r="AC18" s="11">
        <f>AB18/55</f>
        <v>0.18181818181818182</v>
      </c>
      <c r="AD18" s="15">
        <f>AB18*D2/1000</f>
        <v>11</v>
      </c>
      <c r="AE18" s="13" t="s">
        <v>180</v>
      </c>
    </row>
    <row r="19" spans="1:31" ht="25.05" customHeight="1">
      <c r="A19" s="126"/>
      <c r="B19" s="135"/>
      <c r="C19" s="11" t="s">
        <v>213</v>
      </c>
      <c r="D19" s="11">
        <v>5</v>
      </c>
      <c r="E19" s="11">
        <f>D19/5</f>
        <v>1</v>
      </c>
      <c r="F19" s="12">
        <f>D19*D2/1000</f>
        <v>5.5</v>
      </c>
      <c r="G19" s="13" t="s">
        <v>189</v>
      </c>
      <c r="H19" s="126"/>
      <c r="I19" s="11"/>
      <c r="J19" s="11"/>
      <c r="K19" s="11"/>
      <c r="L19" s="12"/>
      <c r="M19" s="13"/>
      <c r="N19" s="126"/>
      <c r="O19" s="11" t="s">
        <v>220</v>
      </c>
      <c r="P19" s="11">
        <v>10</v>
      </c>
      <c r="Q19" s="11">
        <f t="shared" ref="Q19" si="2">P19/100</f>
        <v>0.1</v>
      </c>
      <c r="R19" s="12">
        <f>P19*D2/1000</f>
        <v>11</v>
      </c>
      <c r="S19" s="14"/>
      <c r="T19" s="126"/>
      <c r="U19" s="11"/>
      <c r="V19" s="11"/>
      <c r="W19" s="11"/>
      <c r="X19" s="12"/>
      <c r="Y19" s="14"/>
      <c r="Z19" s="126"/>
      <c r="AA19" s="11" t="s">
        <v>220</v>
      </c>
      <c r="AB19" s="11">
        <v>10</v>
      </c>
      <c r="AC19" s="11">
        <f t="shared" ref="AC19" si="3">AB19/100</f>
        <v>0.1</v>
      </c>
      <c r="AD19" s="15">
        <f>AB19*D2/1000</f>
        <v>11</v>
      </c>
      <c r="AE19" s="13"/>
    </row>
    <row r="20" spans="1:31" ht="25.05" customHeight="1">
      <c r="A20" s="127"/>
      <c r="B20" s="136"/>
      <c r="C20" s="11" t="s">
        <v>221</v>
      </c>
      <c r="D20" s="11">
        <v>70</v>
      </c>
      <c r="E20" s="154">
        <f>D20/100</f>
        <v>0.7</v>
      </c>
      <c r="F20" s="12">
        <f>D20*D2/1000</f>
        <v>77</v>
      </c>
      <c r="G20" s="13"/>
      <c r="H20" s="127"/>
      <c r="I20" s="11"/>
      <c r="J20" s="11"/>
      <c r="K20" s="11"/>
      <c r="L20" s="12"/>
      <c r="M20" s="13"/>
      <c r="N20" s="127"/>
      <c r="O20" s="11"/>
      <c r="P20" s="11"/>
      <c r="Q20" s="11"/>
      <c r="R20" s="12"/>
      <c r="S20" s="14"/>
      <c r="T20" s="127"/>
      <c r="U20" s="11"/>
      <c r="V20" s="11"/>
      <c r="W20" s="11"/>
      <c r="X20" s="12"/>
      <c r="Y20" s="14"/>
      <c r="Z20" s="127"/>
      <c r="AA20" s="11"/>
      <c r="AB20" s="11"/>
      <c r="AC20" s="11"/>
      <c r="AD20" s="19"/>
      <c r="AE20" s="13"/>
    </row>
    <row r="21" spans="1:31" ht="25.05" customHeight="1">
      <c r="A21" s="125" t="s">
        <v>222</v>
      </c>
      <c r="B21" s="140" t="str">
        <f>[1]菜單總表!F3</f>
        <v>小白菜(炒)</v>
      </c>
      <c r="C21" s="11" t="s">
        <v>223</v>
      </c>
      <c r="D21" s="11">
        <v>70</v>
      </c>
      <c r="E21" s="11">
        <f>D21/100</f>
        <v>0.7</v>
      </c>
      <c r="F21" s="12">
        <f>D21*D2/1000</f>
        <v>77</v>
      </c>
      <c r="G21" s="13"/>
      <c r="H21" s="137" t="str">
        <f>[1]菜單總表!F4</f>
        <v>油菜(炒)</v>
      </c>
      <c r="I21" s="11" t="s">
        <v>224</v>
      </c>
      <c r="J21" s="11">
        <v>70</v>
      </c>
      <c r="K21" s="11">
        <f>J21/100</f>
        <v>0.7</v>
      </c>
      <c r="L21" s="12">
        <f>J21*D2/1000</f>
        <v>77</v>
      </c>
      <c r="M21" s="13"/>
      <c r="N21" s="137" t="str">
        <f>[1]菜單總表!F5</f>
        <v>有機小白菜(炒)</v>
      </c>
      <c r="O21" s="11" t="s">
        <v>225</v>
      </c>
      <c r="P21" s="11">
        <v>70</v>
      </c>
      <c r="Q21" s="11">
        <f>P21/100</f>
        <v>0.7</v>
      </c>
      <c r="R21" s="12">
        <f>P21*D2/1000</f>
        <v>77</v>
      </c>
      <c r="S21" s="14" t="s">
        <v>226</v>
      </c>
      <c r="T21" s="137" t="str">
        <f>[1]菜單總表!F6</f>
        <v>杏菜(炒)</v>
      </c>
      <c r="U21" s="11" t="s">
        <v>227</v>
      </c>
      <c r="V21" s="11">
        <v>70</v>
      </c>
      <c r="W21" s="11">
        <f>V21/100</f>
        <v>0.7</v>
      </c>
      <c r="X21" s="12">
        <f>V21*D2/1000</f>
        <v>77</v>
      </c>
      <c r="Y21" s="14"/>
      <c r="Z21" s="137" t="str">
        <f>[1]菜單總表!F7</f>
        <v>油菜(炒)</v>
      </c>
      <c r="AA21" s="11" t="s">
        <v>228</v>
      </c>
      <c r="AB21" s="11">
        <v>70</v>
      </c>
      <c r="AC21" s="11">
        <f t="shared" ref="AC21" si="4">AB21/100</f>
        <v>0.7</v>
      </c>
      <c r="AD21" s="15">
        <f>AB21*D2/1000</f>
        <v>77</v>
      </c>
      <c r="AE21" s="13"/>
    </row>
    <row r="22" spans="1:31" ht="25.05" customHeight="1">
      <c r="A22" s="126"/>
      <c r="B22" s="141"/>
      <c r="C22" s="11" t="s">
        <v>229</v>
      </c>
      <c r="D22" s="11">
        <v>3</v>
      </c>
      <c r="E22" s="11">
        <f>D22/100</f>
        <v>0.03</v>
      </c>
      <c r="F22" s="12">
        <f>D22*D2/1000</f>
        <v>3.3</v>
      </c>
      <c r="G22" s="13"/>
      <c r="H22" s="138"/>
      <c r="I22" s="11" t="s">
        <v>230</v>
      </c>
      <c r="J22" s="11">
        <v>1</v>
      </c>
      <c r="K22" s="11">
        <f>J22/100</f>
        <v>0.01</v>
      </c>
      <c r="L22" s="12">
        <f>J22*D2/1000</f>
        <v>1.1000000000000001</v>
      </c>
      <c r="M22" s="13"/>
      <c r="N22" s="138"/>
      <c r="O22" s="11" t="s">
        <v>231</v>
      </c>
      <c r="P22" s="11">
        <v>3</v>
      </c>
      <c r="Q22" s="11">
        <f>P22/5</f>
        <v>0.6</v>
      </c>
      <c r="R22" s="12">
        <f>P22*D2/1000</f>
        <v>3.3</v>
      </c>
      <c r="S22" s="14" t="s">
        <v>232</v>
      </c>
      <c r="T22" s="138"/>
      <c r="U22" s="11" t="s">
        <v>233</v>
      </c>
      <c r="V22" s="11">
        <v>3</v>
      </c>
      <c r="W22" s="11">
        <f>V22/5</f>
        <v>0.6</v>
      </c>
      <c r="X22" s="12">
        <f>V22*D2/1000</f>
        <v>3.3</v>
      </c>
      <c r="Y22" s="14" t="s">
        <v>232</v>
      </c>
      <c r="Z22" s="138"/>
      <c r="AA22" s="11" t="s">
        <v>233</v>
      </c>
      <c r="AB22" s="11">
        <v>3</v>
      </c>
      <c r="AC22" s="11">
        <f>AB22/5</f>
        <v>0.6</v>
      </c>
      <c r="AD22" s="15">
        <f>AB22*D2/1000</f>
        <v>3.3</v>
      </c>
      <c r="AE22" s="13" t="s">
        <v>232</v>
      </c>
    </row>
    <row r="23" spans="1:31" ht="25.05" customHeight="1">
      <c r="A23" s="127"/>
      <c r="B23" s="142"/>
      <c r="C23" s="11" t="s">
        <v>234</v>
      </c>
      <c r="D23" s="11">
        <v>3</v>
      </c>
      <c r="E23" s="11">
        <f>D23/5</f>
        <v>0.6</v>
      </c>
      <c r="F23" s="12">
        <f>D23*D2/1000</f>
        <v>3.3</v>
      </c>
      <c r="G23" s="13" t="s">
        <v>232</v>
      </c>
      <c r="H23" s="139"/>
      <c r="I23" s="11" t="s">
        <v>234</v>
      </c>
      <c r="J23" s="11">
        <v>3</v>
      </c>
      <c r="K23" s="11">
        <f>J23/5</f>
        <v>0.6</v>
      </c>
      <c r="L23" s="12">
        <f>J23*D2/1000</f>
        <v>3.3</v>
      </c>
      <c r="M23" s="13" t="s">
        <v>232</v>
      </c>
      <c r="N23" s="139"/>
      <c r="O23" s="11" t="s">
        <v>229</v>
      </c>
      <c r="P23" s="11">
        <v>3</v>
      </c>
      <c r="Q23" s="11">
        <f>P23/100</f>
        <v>0.03</v>
      </c>
      <c r="R23" s="12">
        <f>P23*D2/1000</f>
        <v>3.3</v>
      </c>
      <c r="S23" s="20"/>
      <c r="T23" s="139"/>
      <c r="U23" s="11" t="s">
        <v>229</v>
      </c>
      <c r="V23" s="11">
        <v>3</v>
      </c>
      <c r="W23" s="11">
        <f>V23/100</f>
        <v>0.03</v>
      </c>
      <c r="X23" s="12">
        <f>V23*D2/1000</f>
        <v>3.3</v>
      </c>
      <c r="Y23" s="21"/>
      <c r="Z23" s="139"/>
      <c r="AA23" s="11" t="s">
        <v>229</v>
      </c>
      <c r="AB23" s="11">
        <v>3</v>
      </c>
      <c r="AC23" s="11">
        <f>AB23/100</f>
        <v>0.03</v>
      </c>
      <c r="AD23" s="12">
        <f>AB23*D2/1000</f>
        <v>3.3</v>
      </c>
      <c r="AE23" s="13"/>
    </row>
    <row r="24" spans="1:31" ht="25.05" customHeight="1">
      <c r="A24" s="125" t="s">
        <v>235</v>
      </c>
      <c r="B24" s="140" t="str">
        <f>[1]菜單總表!G3</f>
        <v>白蘿蔔米血湯</v>
      </c>
      <c r="C24" s="11" t="s">
        <v>236</v>
      </c>
      <c r="D24" s="11">
        <v>45</v>
      </c>
      <c r="E24" s="11">
        <f>D24/100</f>
        <v>0.45</v>
      </c>
      <c r="F24" s="12">
        <f>D24*D2/1000</f>
        <v>49.5</v>
      </c>
      <c r="G24" s="13"/>
      <c r="H24" s="137" t="str">
        <f>[1]菜單總表!G4</f>
        <v>三絲湯         　　  (木耳絲、黃豆芽、紅蘿蔔）</v>
      </c>
      <c r="I24" s="11" t="s">
        <v>237</v>
      </c>
      <c r="J24" s="11">
        <v>55</v>
      </c>
      <c r="K24" s="11">
        <f>J24/100</f>
        <v>0.55000000000000004</v>
      </c>
      <c r="L24" s="12">
        <f>J24*D2/1000</f>
        <v>60.5</v>
      </c>
      <c r="M24" s="13"/>
      <c r="N24" s="137" t="str">
        <f>[1]菜單總表!G5</f>
        <v>玉米濃湯</v>
      </c>
      <c r="O24" s="11" t="s">
        <v>238</v>
      </c>
      <c r="P24" s="11">
        <v>35</v>
      </c>
      <c r="Q24" s="153">
        <f>P24/85</f>
        <v>0.41176470588235292</v>
      </c>
      <c r="R24" s="12">
        <f>P24*D2/1000</f>
        <v>38.5</v>
      </c>
      <c r="S24" s="14"/>
      <c r="T24" s="137" t="str">
        <f>[1]菜單總表!G6</f>
        <v>紅茶麥片湯</v>
      </c>
      <c r="U24" s="11" t="s">
        <v>239</v>
      </c>
      <c r="V24" s="11">
        <v>9</v>
      </c>
      <c r="W24" s="11">
        <f>V24/20</f>
        <v>0.45</v>
      </c>
      <c r="X24" s="12">
        <f>V24*D2/1000</f>
        <v>9.9</v>
      </c>
      <c r="Y24" s="14"/>
      <c r="Z24" s="137" t="str">
        <f>[1]菜單總表!G7</f>
        <v>味噌海芽湯</v>
      </c>
      <c r="AA24" s="11" t="s">
        <v>240</v>
      </c>
      <c r="AB24" s="11"/>
      <c r="AC24" s="11"/>
      <c r="AD24" s="15">
        <v>6</v>
      </c>
      <c r="AE24" s="13"/>
    </row>
    <row r="25" spans="1:31" ht="25.05" customHeight="1">
      <c r="A25" s="126"/>
      <c r="B25" s="141"/>
      <c r="C25" s="11" t="s">
        <v>241</v>
      </c>
      <c r="D25" s="11">
        <v>35</v>
      </c>
      <c r="E25" s="11">
        <f>D25/55</f>
        <v>0.63636363636363635</v>
      </c>
      <c r="F25" s="12">
        <f>D25*D2/1000</f>
        <v>38.5</v>
      </c>
      <c r="G25" s="13" t="s">
        <v>242</v>
      </c>
      <c r="H25" s="138"/>
      <c r="I25" s="11" t="s">
        <v>243</v>
      </c>
      <c r="J25" s="11">
        <v>1</v>
      </c>
      <c r="K25" s="11">
        <f>J25/38</f>
        <v>2.6315789473684209E-2</v>
      </c>
      <c r="L25" s="12">
        <f>J25*D2/1000</f>
        <v>1.1000000000000001</v>
      </c>
      <c r="M25" s="22"/>
      <c r="N25" s="138"/>
      <c r="O25" s="11" t="s">
        <v>244</v>
      </c>
      <c r="P25" s="11">
        <v>20</v>
      </c>
      <c r="Q25" s="153">
        <f>P25/40</f>
        <v>0.5</v>
      </c>
      <c r="R25" s="12">
        <f>P25*D2/1000</f>
        <v>22</v>
      </c>
      <c r="S25" s="14" t="s">
        <v>245</v>
      </c>
      <c r="T25" s="138"/>
      <c r="U25" s="11" t="s">
        <v>246</v>
      </c>
      <c r="V25" s="11">
        <v>14</v>
      </c>
      <c r="W25" s="11">
        <f>V25/20</f>
        <v>0.7</v>
      </c>
      <c r="X25" s="12">
        <f>V25*D2/1000</f>
        <v>15.4</v>
      </c>
      <c r="Y25" s="14"/>
      <c r="Z25" s="138"/>
      <c r="AA25" s="11" t="s">
        <v>247</v>
      </c>
      <c r="AB25" s="11">
        <v>2</v>
      </c>
      <c r="AC25" s="11">
        <f>AB25/38</f>
        <v>5.2631578947368418E-2</v>
      </c>
      <c r="AD25" s="15">
        <f>AB25*D2/1000</f>
        <v>2.2000000000000002</v>
      </c>
      <c r="AE25" s="13"/>
    </row>
    <row r="26" spans="1:31" ht="25.05" customHeight="1">
      <c r="A26" s="127"/>
      <c r="B26" s="142"/>
      <c r="C26" s="11" t="s">
        <v>248</v>
      </c>
      <c r="D26" s="11">
        <v>20</v>
      </c>
      <c r="E26" s="11">
        <f>D26/100</f>
        <v>0.2</v>
      </c>
      <c r="F26" s="12">
        <f>D26*D2/1000</f>
        <v>22</v>
      </c>
      <c r="G26" s="13"/>
      <c r="H26" s="139"/>
      <c r="I26" s="11" t="s">
        <v>249</v>
      </c>
      <c r="J26" s="11">
        <v>20</v>
      </c>
      <c r="K26" s="11">
        <f>J26/100</f>
        <v>0.2</v>
      </c>
      <c r="L26" s="12">
        <f>J26*D2/1000</f>
        <v>22</v>
      </c>
      <c r="M26" s="13"/>
      <c r="N26" s="139"/>
      <c r="O26" s="11" t="s">
        <v>250</v>
      </c>
      <c r="P26" s="11">
        <v>10</v>
      </c>
      <c r="Q26" s="11">
        <f>P26/100</f>
        <v>0.1</v>
      </c>
      <c r="R26" s="12">
        <f>P26*D2/1000</f>
        <v>11</v>
      </c>
      <c r="S26" s="14"/>
      <c r="T26" s="139"/>
      <c r="U26" s="11" t="s">
        <v>251</v>
      </c>
      <c r="V26" s="11">
        <v>10</v>
      </c>
      <c r="W26" s="11"/>
      <c r="X26" s="12">
        <f>V26*1100/1000</f>
        <v>11</v>
      </c>
      <c r="Y26" s="14"/>
      <c r="Z26" s="139"/>
      <c r="AA26" s="11" t="s">
        <v>252</v>
      </c>
      <c r="AB26" s="23"/>
      <c r="AC26" s="23"/>
      <c r="AD26" s="24"/>
      <c r="AE26" s="13"/>
    </row>
    <row r="27" spans="1:31" ht="25.05" customHeight="1">
      <c r="A27" s="105"/>
      <c r="B27" s="106"/>
      <c r="C27" s="11" t="s">
        <v>253</v>
      </c>
      <c r="D27" s="11"/>
      <c r="E27" s="11"/>
      <c r="F27" s="12">
        <v>9</v>
      </c>
      <c r="G27" s="13" t="s">
        <v>242</v>
      </c>
      <c r="H27" s="107"/>
      <c r="I27" s="11"/>
      <c r="J27" s="11"/>
      <c r="K27" s="11"/>
      <c r="L27" s="12"/>
      <c r="M27" s="13"/>
      <c r="N27" s="155"/>
      <c r="O27" s="11" t="s">
        <v>254</v>
      </c>
      <c r="P27" s="11">
        <v>10</v>
      </c>
      <c r="Q27" s="11">
        <f>P27/55</f>
        <v>0.18181818181818182</v>
      </c>
      <c r="R27" s="12">
        <f>P27*D2/1000</f>
        <v>11</v>
      </c>
      <c r="S27" s="14" t="s">
        <v>255</v>
      </c>
      <c r="T27" s="107"/>
      <c r="U27" s="11"/>
      <c r="V27" s="11"/>
      <c r="W27" s="11"/>
      <c r="X27" s="12"/>
      <c r="Y27" s="14"/>
      <c r="Z27" s="107"/>
      <c r="AA27" s="11"/>
      <c r="AB27" s="23"/>
      <c r="AC27" s="23"/>
      <c r="AD27" s="24"/>
      <c r="AE27" s="13"/>
    </row>
    <row r="28" spans="1:31" ht="25.05" customHeight="1">
      <c r="A28" s="25" t="s">
        <v>256</v>
      </c>
      <c r="B28" s="26" t="s">
        <v>256</v>
      </c>
      <c r="C28" s="11"/>
      <c r="D28" s="11">
        <v>100</v>
      </c>
      <c r="E28" s="11">
        <f>D28/100</f>
        <v>1</v>
      </c>
      <c r="F28" s="12">
        <f>D28*D2/1000</f>
        <v>110</v>
      </c>
      <c r="G28" s="13"/>
      <c r="H28" s="27" t="s">
        <v>256</v>
      </c>
      <c r="I28" s="11"/>
      <c r="J28" s="11">
        <v>100</v>
      </c>
      <c r="K28" s="11">
        <f>J28/100</f>
        <v>1</v>
      </c>
      <c r="L28" s="12">
        <f>J28*D2/1000</f>
        <v>110</v>
      </c>
      <c r="M28" s="13"/>
      <c r="N28" s="28" t="s">
        <v>256</v>
      </c>
      <c r="O28" s="11"/>
      <c r="P28" s="11"/>
      <c r="Q28" s="11"/>
      <c r="R28" s="12"/>
      <c r="S28" s="14"/>
      <c r="T28" s="27" t="s">
        <v>256</v>
      </c>
      <c r="U28" s="11"/>
      <c r="V28" s="11"/>
      <c r="W28" s="11"/>
      <c r="X28" s="12"/>
      <c r="Y28" s="14"/>
      <c r="Z28" s="27" t="s">
        <v>256</v>
      </c>
      <c r="AA28" s="11"/>
      <c r="AB28" s="11"/>
      <c r="AC28" s="11"/>
      <c r="AD28" s="15"/>
      <c r="AE28" s="13"/>
    </row>
    <row r="29" spans="1:31" ht="25.05" customHeight="1" thickBot="1">
      <c r="A29" s="29" t="s">
        <v>257</v>
      </c>
      <c r="B29" s="30"/>
      <c r="C29" s="31"/>
      <c r="D29" s="31"/>
      <c r="E29" s="31"/>
      <c r="F29" s="32"/>
      <c r="G29" s="33"/>
      <c r="H29" s="34" t="s">
        <v>257</v>
      </c>
      <c r="I29" s="31"/>
      <c r="J29" s="31"/>
      <c r="K29" s="31"/>
      <c r="L29" s="32"/>
      <c r="M29" s="33"/>
      <c r="N29" s="35" t="s">
        <v>257</v>
      </c>
      <c r="O29" s="31"/>
      <c r="P29" s="31"/>
      <c r="Q29" s="31"/>
      <c r="R29" s="32"/>
      <c r="S29" s="36"/>
      <c r="T29" s="34" t="s">
        <v>257</v>
      </c>
      <c r="U29" s="31"/>
      <c r="V29" s="31"/>
      <c r="W29" s="31"/>
      <c r="X29" s="32"/>
      <c r="Y29" s="36"/>
      <c r="Z29" s="37" t="s">
        <v>257</v>
      </c>
      <c r="AA29" s="38"/>
      <c r="AB29" s="38"/>
      <c r="AC29" s="38"/>
      <c r="AD29" s="39"/>
      <c r="AE29" s="40"/>
    </row>
    <row r="30" spans="1:31" ht="25.05" customHeight="1">
      <c r="A30" s="143" t="s">
        <v>258</v>
      </c>
      <c r="B30" s="41" t="s">
        <v>259</v>
      </c>
      <c r="C30" s="42"/>
      <c r="D30" s="42"/>
      <c r="E30" s="156"/>
      <c r="F30" s="43">
        <f>E5+E6+E25+E14</f>
        <v>5.8863636363636367</v>
      </c>
      <c r="G30" s="44"/>
      <c r="H30" s="45"/>
      <c r="I30" s="42" t="s">
        <v>259</v>
      </c>
      <c r="J30" s="46"/>
      <c r="K30" s="156"/>
      <c r="L30" s="47">
        <f>K5</f>
        <v>5.5</v>
      </c>
      <c r="M30" s="48"/>
      <c r="N30" s="45"/>
      <c r="O30" s="42" t="s">
        <v>259</v>
      </c>
      <c r="P30" s="46"/>
      <c r="Q30" s="156"/>
      <c r="R30" s="43">
        <f>Q5+Q6+Q24+Q17</f>
        <v>6.6617647058823533</v>
      </c>
      <c r="S30" s="44"/>
      <c r="T30" s="45"/>
      <c r="U30" s="42" t="s">
        <v>259</v>
      </c>
      <c r="V30" s="46"/>
      <c r="W30" s="156"/>
      <c r="X30" s="49">
        <f>W24+W25+W6</f>
        <v>6.15</v>
      </c>
      <c r="Y30" s="48"/>
      <c r="Z30" s="45"/>
      <c r="AA30" s="42" t="s">
        <v>259</v>
      </c>
      <c r="AB30" s="42"/>
      <c r="AC30" s="156"/>
      <c r="AD30" s="43">
        <f>AC5+AC6</f>
        <v>5.25</v>
      </c>
      <c r="AE30" s="44"/>
    </row>
    <row r="31" spans="1:31" ht="25.05" customHeight="1">
      <c r="A31" s="144"/>
      <c r="B31" s="50" t="s">
        <v>260</v>
      </c>
      <c r="C31" s="51"/>
      <c r="D31" s="51"/>
      <c r="E31" s="157"/>
      <c r="F31" s="52">
        <f>E29</f>
        <v>0</v>
      </c>
      <c r="G31" s="53"/>
      <c r="H31" s="54"/>
      <c r="I31" s="50" t="s">
        <v>260</v>
      </c>
      <c r="J31" s="55"/>
      <c r="K31" s="157"/>
      <c r="L31" s="56">
        <f>K29</f>
        <v>0</v>
      </c>
      <c r="M31" s="57"/>
      <c r="N31" s="54"/>
      <c r="O31" s="50" t="s">
        <v>260</v>
      </c>
      <c r="P31" s="55"/>
      <c r="Q31" s="157"/>
      <c r="R31" s="52">
        <f>Q29</f>
        <v>0</v>
      </c>
      <c r="S31" s="53"/>
      <c r="T31" s="54"/>
      <c r="U31" s="50" t="s">
        <v>260</v>
      </c>
      <c r="V31" s="55"/>
      <c r="W31" s="157"/>
      <c r="X31" s="56">
        <f>W29</f>
        <v>0</v>
      </c>
      <c r="Y31" s="57"/>
      <c r="Z31" s="54"/>
      <c r="AA31" s="50" t="s">
        <v>260</v>
      </c>
      <c r="AB31" s="51"/>
      <c r="AC31" s="157"/>
      <c r="AD31" s="52">
        <f>AC29</f>
        <v>0</v>
      </c>
      <c r="AE31" s="53"/>
    </row>
    <row r="32" spans="1:31" ht="25.05" customHeight="1">
      <c r="A32" s="144"/>
      <c r="B32" s="58" t="s">
        <v>261</v>
      </c>
      <c r="C32" s="51"/>
      <c r="D32" s="51"/>
      <c r="E32" s="157"/>
      <c r="F32" s="52">
        <f>E9+E15</f>
        <v>3.8571428571428572</v>
      </c>
      <c r="G32" s="53"/>
      <c r="H32" s="54"/>
      <c r="I32" s="51" t="s">
        <v>261</v>
      </c>
      <c r="J32" s="55"/>
      <c r="K32" s="157"/>
      <c r="L32" s="56">
        <f>K15+K12+K9</f>
        <v>3.6964285714285716</v>
      </c>
      <c r="M32" s="57"/>
      <c r="N32" s="54"/>
      <c r="O32" s="51" t="s">
        <v>261</v>
      </c>
      <c r="P32" s="55"/>
      <c r="Q32" s="157"/>
      <c r="R32" s="52">
        <f>Q15+Q9+Q25</f>
        <v>2.5874999999999999</v>
      </c>
      <c r="S32" s="53"/>
      <c r="T32" s="54"/>
      <c r="U32" s="51" t="s">
        <v>261</v>
      </c>
      <c r="V32" s="55"/>
      <c r="W32" s="157"/>
      <c r="X32" s="56">
        <f>W17+W9</f>
        <v>1.3232142857142859</v>
      </c>
      <c r="Y32" s="57"/>
      <c r="Z32" s="54"/>
      <c r="AA32" s="51" t="s">
        <v>261</v>
      </c>
      <c r="AB32" s="51"/>
      <c r="AC32" s="157"/>
      <c r="AD32" s="52">
        <f>AC18+AC9</f>
        <v>1.8961038961038961</v>
      </c>
      <c r="AE32" s="53"/>
    </row>
    <row r="33" spans="1:31" ht="25.05" customHeight="1">
      <c r="A33" s="144"/>
      <c r="B33" s="58" t="s">
        <v>262</v>
      </c>
      <c r="C33" s="51"/>
      <c r="D33" s="51"/>
      <c r="E33" s="157"/>
      <c r="F33" s="52">
        <f>E11+E17+E20+E21+E22+E18+E16</f>
        <v>2.68</v>
      </c>
      <c r="G33" s="53"/>
      <c r="H33" s="54"/>
      <c r="I33" s="51" t="s">
        <v>262</v>
      </c>
      <c r="J33" s="55"/>
      <c r="K33" s="157"/>
      <c r="L33" s="59">
        <f>K16+K22+K21+K24+K26+K25+K13+K11</f>
        <v>1.5357894736842106</v>
      </c>
      <c r="M33" s="57"/>
      <c r="N33" s="54"/>
      <c r="O33" s="51" t="s">
        <v>262</v>
      </c>
      <c r="P33" s="55"/>
      <c r="Q33" s="157"/>
      <c r="R33" s="52">
        <f>Q21+Q18+Q12+Q10+Q13</f>
        <v>1.83</v>
      </c>
      <c r="S33" s="53"/>
      <c r="T33" s="54"/>
      <c r="U33" s="51" t="s">
        <v>262</v>
      </c>
      <c r="V33" s="55"/>
      <c r="W33" s="157"/>
      <c r="X33" s="56">
        <f>W21+W18+W15</f>
        <v>1.9</v>
      </c>
      <c r="Y33" s="57"/>
      <c r="Z33" s="54"/>
      <c r="AA33" s="51" t="s">
        <v>262</v>
      </c>
      <c r="AB33" s="51"/>
      <c r="AC33" s="157"/>
      <c r="AD33" s="52">
        <f>AC21+AC15+AC11+AC12+AC10+AC25</f>
        <v>2.3426315789473682</v>
      </c>
      <c r="AE33" s="53"/>
    </row>
    <row r="34" spans="1:31" ht="25.05" customHeight="1">
      <c r="A34" s="144"/>
      <c r="B34" s="58" t="s">
        <v>263</v>
      </c>
      <c r="C34" s="51"/>
      <c r="D34" s="51"/>
      <c r="E34" s="157"/>
      <c r="F34" s="52">
        <f>E28</f>
        <v>1</v>
      </c>
      <c r="G34" s="53"/>
      <c r="H34" s="54"/>
      <c r="I34" s="58" t="s">
        <v>263</v>
      </c>
      <c r="J34" s="55"/>
      <c r="K34" s="157"/>
      <c r="L34" s="56">
        <f>K28</f>
        <v>1</v>
      </c>
      <c r="M34" s="57"/>
      <c r="N34" s="54"/>
      <c r="O34" s="58" t="s">
        <v>263</v>
      </c>
      <c r="P34" s="55"/>
      <c r="Q34" s="157"/>
      <c r="R34" s="52">
        <f>Q28+Q25</f>
        <v>0.5</v>
      </c>
      <c r="S34" s="53"/>
      <c r="T34" s="54"/>
      <c r="U34" s="58" t="s">
        <v>263</v>
      </c>
      <c r="V34" s="55"/>
      <c r="W34" s="157"/>
      <c r="X34" s="56">
        <f>W28</f>
        <v>0</v>
      </c>
      <c r="Y34" s="57"/>
      <c r="Z34" s="54"/>
      <c r="AA34" s="58" t="s">
        <v>263</v>
      </c>
      <c r="AB34" s="51"/>
      <c r="AC34" s="157"/>
      <c r="AD34" s="52">
        <f>AC28+AC16</f>
        <v>1.6</v>
      </c>
      <c r="AE34" s="53"/>
    </row>
    <row r="35" spans="1:31" ht="25.05" customHeight="1">
      <c r="A35" s="144"/>
      <c r="B35" s="58" t="s">
        <v>264</v>
      </c>
      <c r="C35" s="51"/>
      <c r="D35" s="51"/>
      <c r="E35" s="157"/>
      <c r="F35" s="52">
        <f>E10+E16+E23+E19</f>
        <v>2.4</v>
      </c>
      <c r="G35" s="53"/>
      <c r="H35" s="54"/>
      <c r="I35" s="51" t="s">
        <v>264</v>
      </c>
      <c r="J35" s="55"/>
      <c r="K35" s="157"/>
      <c r="L35" s="56">
        <f>K10+K23+K17+K14</f>
        <v>4.6333333333333329</v>
      </c>
      <c r="M35" s="57"/>
      <c r="N35" s="54"/>
      <c r="O35" s="51" t="s">
        <v>264</v>
      </c>
      <c r="P35" s="55"/>
      <c r="Q35" s="157"/>
      <c r="R35" s="52">
        <f>Q22+Q16+Q11</f>
        <v>2.6</v>
      </c>
      <c r="S35" s="53"/>
      <c r="T35" s="54"/>
      <c r="U35" s="51" t="s">
        <v>264</v>
      </c>
      <c r="V35" s="55"/>
      <c r="W35" s="157"/>
      <c r="X35" s="56">
        <f>W16+W22+W10</f>
        <v>2.2000000000000002</v>
      </c>
      <c r="Y35" s="57"/>
      <c r="Z35" s="54"/>
      <c r="AA35" s="51" t="s">
        <v>264</v>
      </c>
      <c r="AB35" s="51"/>
      <c r="AC35" s="157"/>
      <c r="AD35" s="52">
        <f>AC22+AC17+AC13</f>
        <v>1.05</v>
      </c>
      <c r="AE35" s="53"/>
    </row>
    <row r="36" spans="1:31" ht="25.05" customHeight="1" thickBot="1">
      <c r="A36" s="145"/>
      <c r="B36" s="60" t="s">
        <v>265</v>
      </c>
      <c r="C36" s="61"/>
      <c r="D36" s="62"/>
      <c r="E36" s="158"/>
      <c r="F36" s="63">
        <f>F30*70+F31*150+F32*75+F33*25+F34*60+F35*45</f>
        <v>936.33116883116884</v>
      </c>
      <c r="G36" s="64"/>
      <c r="H36" s="65"/>
      <c r="I36" s="66" t="s">
        <v>265</v>
      </c>
      <c r="J36" s="62"/>
      <c r="K36" s="158"/>
      <c r="L36" s="63">
        <f>L30*70+L31*150+L32*75+L33*25+L34*60+L35*45</f>
        <v>969.12687969924821</v>
      </c>
      <c r="M36" s="67"/>
      <c r="N36" s="65"/>
      <c r="O36" s="66" t="s">
        <v>265</v>
      </c>
      <c r="P36" s="62"/>
      <c r="Q36" s="158"/>
      <c r="R36" s="63">
        <f>R30*70+R31*150+R32*75+R33*25+R34*60+R35*45</f>
        <v>853.13602941176475</v>
      </c>
      <c r="S36" s="64"/>
      <c r="T36" s="65"/>
      <c r="U36" s="66" t="s">
        <v>265</v>
      </c>
      <c r="V36" s="62"/>
      <c r="W36" s="158"/>
      <c r="X36" s="63">
        <f>X30*70+X31*150+X32*75+X33*25+X34*60+X35*45</f>
        <v>676.24107142857144</v>
      </c>
      <c r="Y36" s="67"/>
      <c r="Z36" s="65"/>
      <c r="AA36" s="66" t="s">
        <v>265</v>
      </c>
      <c r="AB36" s="62"/>
      <c r="AC36" s="158"/>
      <c r="AD36" s="63">
        <f>AD30*70+AD31*150+AD32*75+AD33*25+AD34*60+AD35*45</f>
        <v>711.52358168147634</v>
      </c>
      <c r="AE36" s="64"/>
    </row>
    <row r="37" spans="1:31" s="115" customFormat="1" ht="25.05" customHeight="1" thickBot="1">
      <c r="A37" s="68" t="s">
        <v>266</v>
      </c>
      <c r="B37" s="69"/>
      <c r="C37" s="70"/>
      <c r="D37" s="71"/>
      <c r="E37" s="71"/>
      <c r="F37" s="72"/>
      <c r="G37" s="73"/>
      <c r="H37" s="69" t="s">
        <v>266</v>
      </c>
      <c r="I37" s="74"/>
      <c r="J37" s="71"/>
      <c r="K37" s="71"/>
      <c r="L37" s="75"/>
      <c r="M37" s="73"/>
      <c r="N37" s="69" t="s">
        <v>266</v>
      </c>
      <c r="O37" s="74"/>
      <c r="P37" s="71"/>
      <c r="Q37" s="71"/>
      <c r="R37" s="71"/>
      <c r="S37" s="73"/>
      <c r="T37" s="69" t="s">
        <v>266</v>
      </c>
      <c r="U37" s="74"/>
      <c r="V37" s="71"/>
      <c r="W37" s="71"/>
      <c r="X37" s="71"/>
      <c r="Y37" s="73"/>
      <c r="Z37" s="69" t="s">
        <v>266</v>
      </c>
      <c r="AA37" s="74"/>
      <c r="AB37" s="71"/>
      <c r="AC37" s="71"/>
      <c r="AD37" s="71"/>
      <c r="AE37" s="73"/>
    </row>
    <row r="38" spans="1:31" ht="25.05" customHeight="1">
      <c r="A38" s="108" t="s">
        <v>126</v>
      </c>
      <c r="B38" s="109"/>
      <c r="C38" s="109"/>
      <c r="D38" s="110"/>
      <c r="E38" s="111"/>
      <c r="F38" s="110"/>
      <c r="G38" s="108" t="s">
        <v>129</v>
      </c>
      <c r="H38" s="112" t="s">
        <v>127</v>
      </c>
      <c r="I38" s="113"/>
      <c r="J38" s="113"/>
      <c r="K38" s="113"/>
      <c r="L38" s="113"/>
      <c r="M38" s="110"/>
      <c r="N38" s="110"/>
      <c r="O38" s="110"/>
      <c r="P38" s="110"/>
      <c r="Q38" s="110"/>
      <c r="R38" s="110"/>
      <c r="S38" s="110"/>
      <c r="T38" s="108" t="s">
        <v>128</v>
      </c>
      <c r="U38" s="110"/>
      <c r="V38" s="110"/>
      <c r="W38" s="110"/>
      <c r="X38" s="110"/>
      <c r="Y38" s="110"/>
      <c r="Z38" s="114" t="s">
        <v>130</v>
      </c>
      <c r="AA38" s="110"/>
      <c r="AB38" s="110"/>
      <c r="AC38" s="110"/>
      <c r="AD38" s="110"/>
      <c r="AE38" s="110"/>
    </row>
  </sheetData>
  <mergeCells count="43">
    <mergeCell ref="Z21:Z23"/>
    <mergeCell ref="H24:H26"/>
    <mergeCell ref="N24:N26"/>
    <mergeCell ref="T24:T26"/>
    <mergeCell ref="Z24:Z26"/>
    <mergeCell ref="Z9:Z14"/>
    <mergeCell ref="H15:H20"/>
    <mergeCell ref="N15:N20"/>
    <mergeCell ref="T15:T20"/>
    <mergeCell ref="Z15:Z20"/>
    <mergeCell ref="AB3:AE3"/>
    <mergeCell ref="H5:H8"/>
    <mergeCell ref="N5:N8"/>
    <mergeCell ref="T5:T8"/>
    <mergeCell ref="Z5:Z8"/>
    <mergeCell ref="N3:O3"/>
    <mergeCell ref="P3:S3"/>
    <mergeCell ref="T3:U3"/>
    <mergeCell ref="V3:Y3"/>
    <mergeCell ref="Z3:AA3"/>
    <mergeCell ref="A24:A26"/>
    <mergeCell ref="B24:B26"/>
    <mergeCell ref="A30:A36"/>
    <mergeCell ref="A21:A23"/>
    <mergeCell ref="B21:B23"/>
    <mergeCell ref="H21:H23"/>
    <mergeCell ref="N21:N23"/>
    <mergeCell ref="T21:T23"/>
    <mergeCell ref="A9:A14"/>
    <mergeCell ref="B9:B14"/>
    <mergeCell ref="A15:A20"/>
    <mergeCell ref="B15:B20"/>
    <mergeCell ref="H9:H14"/>
    <mergeCell ref="N9:N14"/>
    <mergeCell ref="T9:T14"/>
    <mergeCell ref="A5:A8"/>
    <mergeCell ref="B5:B8"/>
    <mergeCell ref="A2:C2"/>
    <mergeCell ref="B3:C3"/>
    <mergeCell ref="A1:AE1"/>
    <mergeCell ref="D3:G3"/>
    <mergeCell ref="H3:I3"/>
    <mergeCell ref="J3:M3"/>
  </mergeCells>
  <phoneticPr fontId="1" type="noConversion"/>
  <pageMargins left="0" right="0" top="0" bottom="0" header="0" footer="0"/>
  <pageSetup paperSize="9" scale="63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E5" sqref="E5"/>
    </sheetView>
  </sheetViews>
  <sheetFormatPr defaultRowHeight="16.2"/>
  <cols>
    <col min="2" max="2" width="8" bestFit="1" customWidth="1"/>
    <col min="3" max="3" width="14.5546875" bestFit="1" customWidth="1"/>
    <col min="4" max="4" width="28.21875" bestFit="1" customWidth="1"/>
    <col min="5" max="5" width="24.88671875" bestFit="1" customWidth="1"/>
    <col min="6" max="6" width="23.5546875" customWidth="1"/>
    <col min="7" max="7" width="24.88671875" bestFit="1" customWidth="1"/>
    <col min="8" max="8" width="24.21875" customWidth="1"/>
  </cols>
  <sheetData>
    <row r="1" spans="1:8" ht="23.4">
      <c r="A1" s="76" t="s">
        <v>28</v>
      </c>
      <c r="B1" s="77"/>
      <c r="C1" s="77"/>
      <c r="D1" s="77"/>
      <c r="E1" s="77" t="s">
        <v>29</v>
      </c>
      <c r="F1" s="77" t="s">
        <v>30</v>
      </c>
      <c r="G1" s="77" t="s">
        <v>131</v>
      </c>
      <c r="H1" s="78"/>
    </row>
    <row r="2" spans="1:8" ht="22.2">
      <c r="A2" s="80" t="s">
        <v>31</v>
      </c>
      <c r="B2" s="81" t="s">
        <v>8</v>
      </c>
      <c r="C2" s="82" t="s">
        <v>32</v>
      </c>
      <c r="D2" s="82" t="s">
        <v>3</v>
      </c>
      <c r="E2" s="82" t="s">
        <v>33</v>
      </c>
      <c r="F2" s="82" t="s">
        <v>34</v>
      </c>
      <c r="G2" s="82" t="s">
        <v>9</v>
      </c>
      <c r="H2" s="83" t="s">
        <v>10</v>
      </c>
    </row>
    <row r="3" spans="1:8" ht="22.2">
      <c r="A3" s="100">
        <v>43739</v>
      </c>
      <c r="B3" s="101">
        <f t="shared" ref="B3:B26" si="0">A3</f>
        <v>43739</v>
      </c>
      <c r="C3" s="82" t="s">
        <v>132</v>
      </c>
      <c r="D3" s="85" t="s">
        <v>133</v>
      </c>
      <c r="E3" s="82" t="s">
        <v>134</v>
      </c>
      <c r="F3" s="85" t="s">
        <v>42</v>
      </c>
      <c r="G3" s="82" t="s">
        <v>43</v>
      </c>
      <c r="H3" s="86" t="s">
        <v>5</v>
      </c>
    </row>
    <row r="4" spans="1:8" ht="34.799999999999997">
      <c r="A4" s="100">
        <v>43740</v>
      </c>
      <c r="B4" s="101">
        <f t="shared" si="0"/>
        <v>43740</v>
      </c>
      <c r="C4" s="82" t="s">
        <v>14</v>
      </c>
      <c r="D4" s="85" t="s">
        <v>4</v>
      </c>
      <c r="E4" s="85" t="s">
        <v>156</v>
      </c>
      <c r="F4" s="85" t="s">
        <v>48</v>
      </c>
      <c r="G4" s="85" t="s">
        <v>49</v>
      </c>
      <c r="H4" s="83" t="s">
        <v>5</v>
      </c>
    </row>
    <row r="5" spans="1:8" ht="22.2">
      <c r="A5" s="100">
        <v>43741</v>
      </c>
      <c r="B5" s="101">
        <f t="shared" si="0"/>
        <v>43741</v>
      </c>
      <c r="C5" s="82" t="s">
        <v>0</v>
      </c>
      <c r="D5" s="82" t="s">
        <v>135</v>
      </c>
      <c r="E5" s="82" t="s">
        <v>136</v>
      </c>
      <c r="F5" s="89" t="s">
        <v>53</v>
      </c>
      <c r="G5" s="82" t="s">
        <v>54</v>
      </c>
      <c r="H5" s="83"/>
    </row>
    <row r="6" spans="1:8" ht="22.2">
      <c r="A6" s="100">
        <v>43742</v>
      </c>
      <c r="B6" s="101">
        <f t="shared" si="0"/>
        <v>43742</v>
      </c>
      <c r="C6" s="82" t="s">
        <v>2</v>
      </c>
      <c r="D6" s="82" t="s">
        <v>137</v>
      </c>
      <c r="E6" s="85" t="s">
        <v>17</v>
      </c>
      <c r="F6" s="85" t="s">
        <v>58</v>
      </c>
      <c r="G6" s="90" t="s">
        <v>59</v>
      </c>
      <c r="H6" s="83"/>
    </row>
    <row r="7" spans="1:8" ht="22.2">
      <c r="A7" s="100">
        <v>43743</v>
      </c>
      <c r="B7" s="101">
        <f t="shared" si="0"/>
        <v>43743</v>
      </c>
      <c r="C7" s="82" t="s">
        <v>11</v>
      </c>
      <c r="D7" s="82" t="s">
        <v>138</v>
      </c>
      <c r="E7" s="82" t="s">
        <v>139</v>
      </c>
      <c r="F7" s="85" t="s">
        <v>48</v>
      </c>
      <c r="G7" s="82" t="s">
        <v>62</v>
      </c>
      <c r="H7" s="83"/>
    </row>
    <row r="8" spans="1:8" ht="22.2">
      <c r="A8" s="100">
        <v>43745</v>
      </c>
      <c r="B8" s="101">
        <f t="shared" si="0"/>
        <v>43745</v>
      </c>
      <c r="C8" s="82" t="s">
        <v>1</v>
      </c>
      <c r="D8" s="82" t="s">
        <v>140</v>
      </c>
      <c r="E8" s="82" t="s">
        <v>141</v>
      </c>
      <c r="F8" s="85" t="s">
        <v>66</v>
      </c>
      <c r="G8" s="82" t="s">
        <v>67</v>
      </c>
      <c r="H8" s="83"/>
    </row>
    <row r="9" spans="1:8" ht="22.2">
      <c r="A9" s="100">
        <v>43746</v>
      </c>
      <c r="B9" s="101">
        <f t="shared" si="0"/>
        <v>43746</v>
      </c>
      <c r="C9" s="82" t="s">
        <v>0</v>
      </c>
      <c r="D9" s="85" t="s">
        <v>12</v>
      </c>
      <c r="E9" s="102" t="s">
        <v>142</v>
      </c>
      <c r="F9" s="89" t="s">
        <v>70</v>
      </c>
      <c r="G9" s="82" t="s">
        <v>71</v>
      </c>
      <c r="H9" s="86" t="s">
        <v>13</v>
      </c>
    </row>
    <row r="10" spans="1:8" ht="22.2">
      <c r="A10" s="100">
        <v>43747</v>
      </c>
      <c r="B10" s="101">
        <f t="shared" si="0"/>
        <v>43747</v>
      </c>
      <c r="C10" s="82" t="s">
        <v>14</v>
      </c>
      <c r="D10" s="82" t="s">
        <v>15</v>
      </c>
      <c r="E10" s="82" t="s">
        <v>137</v>
      </c>
      <c r="F10" s="85" t="s">
        <v>76</v>
      </c>
      <c r="G10" s="82" t="s">
        <v>77</v>
      </c>
      <c r="H10" s="83" t="s">
        <v>5</v>
      </c>
    </row>
    <row r="11" spans="1:8" ht="22.2">
      <c r="A11" s="100">
        <v>43748</v>
      </c>
      <c r="B11" s="101">
        <f t="shared" si="0"/>
        <v>43748</v>
      </c>
      <c r="C11" s="146" t="s">
        <v>78</v>
      </c>
      <c r="D11" s="147"/>
      <c r="E11" s="147"/>
      <c r="F11" s="147"/>
      <c r="G11" s="147"/>
      <c r="H11" s="148"/>
    </row>
    <row r="12" spans="1:8" ht="22.2">
      <c r="A12" s="100">
        <v>43749</v>
      </c>
      <c r="B12" s="101">
        <f t="shared" si="0"/>
        <v>43749</v>
      </c>
      <c r="C12" s="149"/>
      <c r="D12" s="150"/>
      <c r="E12" s="150"/>
      <c r="F12" s="150"/>
      <c r="G12" s="150"/>
      <c r="H12" s="151"/>
    </row>
    <row r="13" spans="1:8" ht="22.2">
      <c r="A13" s="100">
        <v>43752</v>
      </c>
      <c r="B13" s="101">
        <f t="shared" si="0"/>
        <v>43752</v>
      </c>
      <c r="C13" s="82" t="s">
        <v>11</v>
      </c>
      <c r="D13" s="82" t="s">
        <v>143</v>
      </c>
      <c r="E13" s="82" t="s">
        <v>80</v>
      </c>
      <c r="F13" s="85" t="s">
        <v>42</v>
      </c>
      <c r="G13" s="82" t="s">
        <v>81</v>
      </c>
      <c r="H13" s="91"/>
    </row>
    <row r="14" spans="1:8" ht="22.2">
      <c r="A14" s="100">
        <v>43753</v>
      </c>
      <c r="B14" s="101">
        <f t="shared" si="0"/>
        <v>43753</v>
      </c>
      <c r="C14" s="82" t="s">
        <v>16</v>
      </c>
      <c r="D14" s="85" t="s">
        <v>144</v>
      </c>
      <c r="E14" s="82" t="s">
        <v>84</v>
      </c>
      <c r="F14" s="85" t="s">
        <v>48</v>
      </c>
      <c r="G14" s="85" t="s">
        <v>85</v>
      </c>
      <c r="H14" s="86" t="s">
        <v>44</v>
      </c>
    </row>
    <row r="15" spans="1:8" ht="42">
      <c r="A15" s="100">
        <v>43754</v>
      </c>
      <c r="B15" s="101">
        <f t="shared" si="0"/>
        <v>43754</v>
      </c>
      <c r="C15" s="82" t="s">
        <v>14</v>
      </c>
      <c r="D15" s="85" t="s">
        <v>86</v>
      </c>
      <c r="E15" s="82" t="s">
        <v>145</v>
      </c>
      <c r="F15" s="85" t="s">
        <v>88</v>
      </c>
      <c r="G15" s="82" t="s">
        <v>89</v>
      </c>
      <c r="H15" s="83" t="s">
        <v>44</v>
      </c>
    </row>
    <row r="16" spans="1:8" ht="22.2">
      <c r="A16" s="100">
        <v>43755</v>
      </c>
      <c r="B16" s="101">
        <f t="shared" si="0"/>
        <v>43755</v>
      </c>
      <c r="C16" s="82" t="s">
        <v>1</v>
      </c>
      <c r="D16" s="85" t="s">
        <v>146</v>
      </c>
      <c r="E16" s="82" t="s">
        <v>115</v>
      </c>
      <c r="F16" s="89" t="s">
        <v>92</v>
      </c>
      <c r="G16" s="82" t="s">
        <v>93</v>
      </c>
      <c r="H16" s="83"/>
    </row>
    <row r="17" spans="1:8" ht="22.2">
      <c r="A17" s="100">
        <v>43756</v>
      </c>
      <c r="B17" s="101">
        <f t="shared" si="0"/>
        <v>43756</v>
      </c>
      <c r="C17" s="82" t="s">
        <v>0</v>
      </c>
      <c r="D17" s="82" t="s">
        <v>147</v>
      </c>
      <c r="E17" s="82" t="s">
        <v>95</v>
      </c>
      <c r="F17" s="85" t="s">
        <v>76</v>
      </c>
      <c r="G17" s="90" t="s">
        <v>96</v>
      </c>
      <c r="H17" s="83"/>
    </row>
    <row r="18" spans="1:8" ht="22.2">
      <c r="A18" s="100">
        <v>43759</v>
      </c>
      <c r="B18" s="101">
        <f t="shared" si="0"/>
        <v>43759</v>
      </c>
      <c r="C18" s="82" t="s">
        <v>16</v>
      </c>
      <c r="D18" s="82" t="s">
        <v>97</v>
      </c>
      <c r="E18" s="82" t="s">
        <v>148</v>
      </c>
      <c r="F18" s="85" t="s">
        <v>58</v>
      </c>
      <c r="G18" s="82" t="s">
        <v>99</v>
      </c>
      <c r="H18" s="83"/>
    </row>
    <row r="19" spans="1:8" ht="22.2">
      <c r="A19" s="100">
        <v>43760</v>
      </c>
      <c r="B19" s="101">
        <f t="shared" si="0"/>
        <v>43760</v>
      </c>
      <c r="C19" s="82" t="s">
        <v>11</v>
      </c>
      <c r="D19" s="82" t="s">
        <v>149</v>
      </c>
      <c r="E19" s="82" t="s">
        <v>101</v>
      </c>
      <c r="F19" s="85" t="s">
        <v>48</v>
      </c>
      <c r="G19" s="82" t="s">
        <v>102</v>
      </c>
      <c r="H19" s="83" t="s">
        <v>44</v>
      </c>
    </row>
    <row r="20" spans="1:8" ht="22.2">
      <c r="A20" s="100">
        <v>43761</v>
      </c>
      <c r="B20" s="101">
        <f t="shared" si="0"/>
        <v>43761</v>
      </c>
      <c r="C20" s="82" t="s">
        <v>14</v>
      </c>
      <c r="D20" s="85" t="s">
        <v>103</v>
      </c>
      <c r="E20" s="82" t="s">
        <v>104</v>
      </c>
      <c r="F20" s="85" t="s">
        <v>42</v>
      </c>
      <c r="G20" s="82" t="s">
        <v>54</v>
      </c>
      <c r="H20" s="83" t="s">
        <v>5</v>
      </c>
    </row>
    <row r="21" spans="1:8" ht="22.2">
      <c r="A21" s="80">
        <v>43762</v>
      </c>
      <c r="B21" s="81">
        <f t="shared" si="0"/>
        <v>43762</v>
      </c>
      <c r="C21" s="82" t="s">
        <v>2</v>
      </c>
      <c r="D21" s="85" t="s">
        <v>150</v>
      </c>
      <c r="E21" s="92" t="s">
        <v>107</v>
      </c>
      <c r="F21" s="89" t="s">
        <v>108</v>
      </c>
      <c r="G21" s="92" t="s">
        <v>109</v>
      </c>
      <c r="H21" s="83"/>
    </row>
    <row r="22" spans="1:8" ht="22.2">
      <c r="A22" s="100">
        <v>43763</v>
      </c>
      <c r="B22" s="101">
        <f t="shared" si="0"/>
        <v>43763</v>
      </c>
      <c r="C22" s="92" t="s">
        <v>1</v>
      </c>
      <c r="D22" s="82" t="s">
        <v>151</v>
      </c>
      <c r="E22" s="82" t="s">
        <v>152</v>
      </c>
      <c r="F22" s="85" t="s">
        <v>48</v>
      </c>
      <c r="G22" s="90" t="s">
        <v>112</v>
      </c>
      <c r="H22" s="93"/>
    </row>
    <row r="23" spans="1:8" ht="22.2">
      <c r="A23" s="100">
        <v>43766</v>
      </c>
      <c r="B23" s="101">
        <f t="shared" si="0"/>
        <v>43766</v>
      </c>
      <c r="C23" s="82" t="s">
        <v>0</v>
      </c>
      <c r="D23" s="82" t="s">
        <v>113</v>
      </c>
      <c r="E23" s="82" t="s">
        <v>114</v>
      </c>
      <c r="F23" s="85" t="s">
        <v>115</v>
      </c>
      <c r="G23" s="82" t="s">
        <v>116</v>
      </c>
      <c r="H23" s="93"/>
    </row>
    <row r="24" spans="1:8" ht="22.2">
      <c r="A24" s="100">
        <v>43767</v>
      </c>
      <c r="B24" s="101">
        <f t="shared" si="0"/>
        <v>43767</v>
      </c>
      <c r="C24" s="82" t="s">
        <v>16</v>
      </c>
      <c r="D24" s="85" t="s">
        <v>153</v>
      </c>
      <c r="E24" s="82" t="s">
        <v>118</v>
      </c>
      <c r="F24" s="85" t="s">
        <v>58</v>
      </c>
      <c r="G24" s="82" t="s">
        <v>119</v>
      </c>
      <c r="H24" s="93" t="s">
        <v>44</v>
      </c>
    </row>
    <row r="25" spans="1:8" ht="38.4">
      <c r="A25" s="100">
        <v>43768</v>
      </c>
      <c r="B25" s="101">
        <f t="shared" si="0"/>
        <v>43768</v>
      </c>
      <c r="C25" s="82" t="s">
        <v>14</v>
      </c>
      <c r="D25" s="82" t="s">
        <v>120</v>
      </c>
      <c r="E25" s="85" t="s">
        <v>154</v>
      </c>
      <c r="F25" s="85" t="s">
        <v>66</v>
      </c>
      <c r="G25" s="82" t="s">
        <v>122</v>
      </c>
      <c r="H25" s="83" t="s">
        <v>44</v>
      </c>
    </row>
    <row r="26" spans="1:8" ht="22.2">
      <c r="A26" s="100">
        <v>43769</v>
      </c>
      <c r="B26" s="101">
        <f t="shared" si="0"/>
        <v>43769</v>
      </c>
      <c r="C26" s="103" t="s">
        <v>2</v>
      </c>
      <c r="D26" s="85" t="s">
        <v>155</v>
      </c>
      <c r="E26" s="82" t="s">
        <v>124</v>
      </c>
      <c r="F26" s="85" t="s">
        <v>76</v>
      </c>
      <c r="G26" s="82" t="s">
        <v>125</v>
      </c>
      <c r="H26" s="83"/>
    </row>
    <row r="27" spans="1:8" ht="19.8">
      <c r="A27" s="94" t="s">
        <v>18</v>
      </c>
      <c r="B27" s="95"/>
      <c r="C27" s="95"/>
      <c r="D27" s="96" t="s">
        <v>19</v>
      </c>
      <c r="E27" s="104"/>
      <c r="F27" s="94" t="s">
        <v>20</v>
      </c>
      <c r="G27" s="94" t="s">
        <v>21</v>
      </c>
      <c r="H27" s="98" t="s">
        <v>22</v>
      </c>
    </row>
  </sheetData>
  <mergeCells count="1">
    <mergeCell ref="C11:H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sqref="A1:L27"/>
    </sheetView>
  </sheetViews>
  <sheetFormatPr defaultRowHeight="16.2"/>
  <cols>
    <col min="2" max="2" width="8" bestFit="1" customWidth="1"/>
    <col min="3" max="3" width="14.5546875" bestFit="1" customWidth="1"/>
    <col min="4" max="5" width="28.21875" bestFit="1" customWidth="1"/>
    <col min="6" max="6" width="24.33203125" customWidth="1"/>
    <col min="7" max="7" width="26.5546875" customWidth="1"/>
    <col min="8" max="8" width="23" customWidth="1"/>
    <col min="9" max="9" width="8" bestFit="1" customWidth="1"/>
    <col min="10" max="10" width="7.77734375" bestFit="1" customWidth="1"/>
    <col min="11" max="11" width="9.44140625" bestFit="1" customWidth="1"/>
    <col min="12" max="12" width="7.77734375" bestFit="1" customWidth="1"/>
  </cols>
  <sheetData>
    <row r="1" spans="1:12" ht="23.4">
      <c r="A1" s="76" t="s">
        <v>28</v>
      </c>
      <c r="B1" s="77"/>
      <c r="C1" s="77"/>
      <c r="D1" s="77"/>
      <c r="E1" s="77" t="s">
        <v>29</v>
      </c>
      <c r="F1" s="77" t="s">
        <v>30</v>
      </c>
      <c r="G1" s="77" t="s">
        <v>7</v>
      </c>
      <c r="H1" s="78"/>
      <c r="I1" s="79"/>
      <c r="J1" s="79"/>
      <c r="K1" s="79"/>
      <c r="L1" s="79"/>
    </row>
    <row r="2" spans="1:12" ht="40.799999999999997">
      <c r="A2" s="80" t="s">
        <v>31</v>
      </c>
      <c r="B2" s="81" t="s">
        <v>8</v>
      </c>
      <c r="C2" s="82" t="s">
        <v>32</v>
      </c>
      <c r="D2" s="82" t="s">
        <v>3</v>
      </c>
      <c r="E2" s="82" t="s">
        <v>33</v>
      </c>
      <c r="F2" s="82" t="s">
        <v>34</v>
      </c>
      <c r="G2" s="82" t="s">
        <v>9</v>
      </c>
      <c r="H2" s="83" t="s">
        <v>10</v>
      </c>
      <c r="I2" s="84" t="s">
        <v>35</v>
      </c>
      <c r="J2" s="84" t="s">
        <v>36</v>
      </c>
      <c r="K2" s="84" t="s">
        <v>37</v>
      </c>
      <c r="L2" s="84" t="s">
        <v>38</v>
      </c>
    </row>
    <row r="3" spans="1:12" ht="24.6">
      <c r="A3" s="80">
        <v>43739</v>
      </c>
      <c r="B3" s="81">
        <f t="shared" ref="B3:B26" si="0">A3</f>
        <v>43739</v>
      </c>
      <c r="C3" s="82" t="s">
        <v>39</v>
      </c>
      <c r="D3" s="85" t="s">
        <v>40</v>
      </c>
      <c r="E3" s="82" t="s">
        <v>41</v>
      </c>
      <c r="F3" s="85" t="s">
        <v>42</v>
      </c>
      <c r="G3" s="82" t="s">
        <v>43</v>
      </c>
      <c r="H3" s="86" t="s">
        <v>44</v>
      </c>
      <c r="I3" s="87">
        <f t="shared" ref="I3:I22" si="1">K3*4+L3*9+J3*4</f>
        <v>903.44415584415583</v>
      </c>
      <c r="J3" s="88">
        <f>[1]第1週國中!E39</f>
        <v>116.69545454545455</v>
      </c>
      <c r="K3" s="88">
        <f>[1]第1週國中!F39</f>
        <v>38.772727272727273</v>
      </c>
      <c r="L3" s="88">
        <f>[1]第1週國中!G39</f>
        <v>31.285714285714285</v>
      </c>
    </row>
    <row r="4" spans="1:12" ht="34.799999999999997">
      <c r="A4" s="80">
        <v>43740</v>
      </c>
      <c r="B4" s="81">
        <f t="shared" si="0"/>
        <v>43740</v>
      </c>
      <c r="C4" s="82" t="s">
        <v>45</v>
      </c>
      <c r="D4" s="85" t="s">
        <v>46</v>
      </c>
      <c r="E4" s="85" t="s">
        <v>47</v>
      </c>
      <c r="F4" s="85" t="s">
        <v>48</v>
      </c>
      <c r="G4" s="85" t="s">
        <v>49</v>
      </c>
      <c r="H4" s="83" t="s">
        <v>44</v>
      </c>
      <c r="I4" s="87">
        <f t="shared" si="1"/>
        <v>943.05507518796981</v>
      </c>
      <c r="J4" s="88">
        <f>[1]第1週國中!K39</f>
        <v>105.17894736842105</v>
      </c>
      <c r="K4" s="88">
        <f>[1]第1週國中!L39</f>
        <v>36.875</v>
      </c>
      <c r="L4" s="88">
        <f>[1]第1週國中!M39</f>
        <v>41.648809523809518</v>
      </c>
    </row>
    <row r="5" spans="1:12" ht="24.6">
      <c r="A5" s="80">
        <v>43741</v>
      </c>
      <c r="B5" s="81">
        <f t="shared" si="0"/>
        <v>43741</v>
      </c>
      <c r="C5" s="82" t="s">
        <v>50</v>
      </c>
      <c r="D5" s="82" t="s">
        <v>51</v>
      </c>
      <c r="E5" s="82" t="s">
        <v>52</v>
      </c>
      <c r="F5" s="89" t="s">
        <v>53</v>
      </c>
      <c r="G5" s="82" t="s">
        <v>54</v>
      </c>
      <c r="H5" s="83"/>
      <c r="I5" s="87">
        <f t="shared" si="1"/>
        <v>825.48750000000007</v>
      </c>
      <c r="J5" s="88">
        <f>[1]第1週國中!Q39</f>
        <v>116.57647058823531</v>
      </c>
      <c r="K5" s="88">
        <f>[1]第1週國中!R39</f>
        <v>31.436029411764707</v>
      </c>
      <c r="L5" s="88">
        <f>[1]第1週國中!S39</f>
        <v>25.9375</v>
      </c>
    </row>
    <row r="6" spans="1:12" ht="24.6">
      <c r="A6" s="80">
        <v>43742</v>
      </c>
      <c r="B6" s="81">
        <f t="shared" si="0"/>
        <v>43742</v>
      </c>
      <c r="C6" s="82" t="s">
        <v>55</v>
      </c>
      <c r="D6" s="82" t="s">
        <v>56</v>
      </c>
      <c r="E6" s="85" t="s">
        <v>57</v>
      </c>
      <c r="F6" s="85" t="s">
        <v>58</v>
      </c>
      <c r="G6" s="90" t="s">
        <v>59</v>
      </c>
      <c r="H6" s="83"/>
      <c r="I6" s="87">
        <f t="shared" si="1"/>
        <v>651.79464285714289</v>
      </c>
      <c r="J6" s="88">
        <f>[1]第1週國中!W39</f>
        <v>101.75</v>
      </c>
      <c r="K6" s="88">
        <f>[1]第1週國中!X39</f>
        <v>21.5625</v>
      </c>
      <c r="L6" s="88">
        <f>[1]第1週國中!Y39</f>
        <v>17.616071428571431</v>
      </c>
    </row>
    <row r="7" spans="1:12" ht="24.6">
      <c r="A7" s="80">
        <v>43743</v>
      </c>
      <c r="B7" s="81">
        <f t="shared" si="0"/>
        <v>43743</v>
      </c>
      <c r="C7" s="82" t="s">
        <v>39</v>
      </c>
      <c r="D7" s="82" t="s">
        <v>60</v>
      </c>
      <c r="E7" s="82" t="s">
        <v>61</v>
      </c>
      <c r="F7" s="85" t="s">
        <v>48</v>
      </c>
      <c r="G7" s="82" t="s">
        <v>62</v>
      </c>
      <c r="H7" s="83"/>
      <c r="I7" s="87">
        <f t="shared" si="1"/>
        <v>685.51821599453183</v>
      </c>
      <c r="J7" s="88">
        <f>[1]第1週國中!AC39</f>
        <v>114.46315789473684</v>
      </c>
      <c r="K7" s="88">
        <f>[1]第1週國中!AD39</f>
        <v>23.772727272727273</v>
      </c>
      <c r="L7" s="88">
        <f>[1]第1週國中!AE39</f>
        <v>14.730519480519479</v>
      </c>
    </row>
    <row r="8" spans="1:12" ht="24.6">
      <c r="A8" s="80">
        <v>43745</v>
      </c>
      <c r="B8" s="81">
        <f t="shared" si="0"/>
        <v>43745</v>
      </c>
      <c r="C8" s="82" t="s">
        <v>63</v>
      </c>
      <c r="D8" s="82" t="s">
        <v>64</v>
      </c>
      <c r="E8" s="82" t="s">
        <v>65</v>
      </c>
      <c r="F8" s="85" t="s">
        <v>66</v>
      </c>
      <c r="G8" s="82" t="s">
        <v>67</v>
      </c>
      <c r="H8" s="83"/>
      <c r="I8" s="87">
        <f t="shared" si="1"/>
        <v>791.88441558441559</v>
      </c>
      <c r="J8" s="88">
        <f>[1]第2週國中!E32</f>
        <v>107.5</v>
      </c>
      <c r="K8" s="88">
        <f>[1]第2週國中!F32</f>
        <v>31.927272727272729</v>
      </c>
      <c r="L8" s="88">
        <f>[1]第2週國中!G32</f>
        <v>26.019480519480524</v>
      </c>
    </row>
    <row r="9" spans="1:12" ht="24.6">
      <c r="A9" s="80">
        <v>43746</v>
      </c>
      <c r="B9" s="81">
        <f t="shared" si="0"/>
        <v>43746</v>
      </c>
      <c r="C9" s="82" t="s">
        <v>50</v>
      </c>
      <c r="D9" s="85" t="s">
        <v>68</v>
      </c>
      <c r="E9" s="82" t="s">
        <v>69</v>
      </c>
      <c r="F9" s="89" t="s">
        <v>70</v>
      </c>
      <c r="G9" s="82" t="s">
        <v>71</v>
      </c>
      <c r="H9" s="86" t="s">
        <v>72</v>
      </c>
      <c r="I9" s="87">
        <f t="shared" si="1"/>
        <v>908.02824016563147</v>
      </c>
      <c r="J9" s="88">
        <f>[1]第2週國中!K32</f>
        <v>126.17714285714285</v>
      </c>
      <c r="K9" s="88">
        <f>[1]第2週國中!L32</f>
        <v>33.073706004140789</v>
      </c>
      <c r="L9" s="88">
        <f>[1]第2週國中!M32</f>
        <v>30.113871635610767</v>
      </c>
    </row>
    <row r="10" spans="1:12" ht="24.6">
      <c r="A10" s="80">
        <v>43747</v>
      </c>
      <c r="B10" s="81">
        <f t="shared" si="0"/>
        <v>43747</v>
      </c>
      <c r="C10" s="82" t="s">
        <v>73</v>
      </c>
      <c r="D10" s="82" t="s">
        <v>74</v>
      </c>
      <c r="E10" s="82" t="s">
        <v>75</v>
      </c>
      <c r="F10" s="85" t="s">
        <v>76</v>
      </c>
      <c r="G10" s="82" t="s">
        <v>77</v>
      </c>
      <c r="H10" s="83" t="s">
        <v>44</v>
      </c>
      <c r="I10" s="87">
        <f t="shared" si="1"/>
        <v>0</v>
      </c>
      <c r="J10" s="88">
        <f>[1]第2週國中!Q30</f>
        <v>0</v>
      </c>
      <c r="K10" s="88">
        <f>[1]第2週國中!R30</f>
        <v>0</v>
      </c>
      <c r="L10" s="88">
        <f>[1]第2週國中!S30</f>
        <v>0</v>
      </c>
    </row>
    <row r="11" spans="1:12" ht="24.6">
      <c r="A11" s="80">
        <v>43748</v>
      </c>
      <c r="B11" s="81">
        <f t="shared" si="0"/>
        <v>43748</v>
      </c>
      <c r="C11" s="146" t="s">
        <v>78</v>
      </c>
      <c r="D11" s="147"/>
      <c r="E11" s="147"/>
      <c r="F11" s="147"/>
      <c r="G11" s="147"/>
      <c r="H11" s="148"/>
      <c r="I11" s="87">
        <f t="shared" si="1"/>
        <v>0</v>
      </c>
      <c r="J11" s="88">
        <f>[1]第2週國中!AC32</f>
        <v>0</v>
      </c>
      <c r="K11" s="88">
        <f>[1]第2週國中!AD32</f>
        <v>0</v>
      </c>
      <c r="L11" s="88">
        <f>[1]第2週國中!AE32</f>
        <v>0</v>
      </c>
    </row>
    <row r="12" spans="1:12" ht="24.6">
      <c r="A12" s="80">
        <v>43749</v>
      </c>
      <c r="B12" s="81">
        <f t="shared" si="0"/>
        <v>43749</v>
      </c>
      <c r="C12" s="149"/>
      <c r="D12" s="150"/>
      <c r="E12" s="150"/>
      <c r="F12" s="150"/>
      <c r="G12" s="150"/>
      <c r="H12" s="151"/>
      <c r="I12" s="87">
        <f t="shared" si="1"/>
        <v>0</v>
      </c>
      <c r="J12" s="88">
        <f>[1]第2週國中!AC32</f>
        <v>0</v>
      </c>
      <c r="K12" s="88">
        <f>[1]第2週國中!AD32</f>
        <v>0</v>
      </c>
      <c r="L12" s="88">
        <f>[1]第2週國中!AE32</f>
        <v>0</v>
      </c>
    </row>
    <row r="13" spans="1:12" ht="24.6">
      <c r="A13" s="80">
        <v>43752</v>
      </c>
      <c r="B13" s="81">
        <f t="shared" si="0"/>
        <v>43752</v>
      </c>
      <c r="C13" s="82" t="s">
        <v>63</v>
      </c>
      <c r="D13" s="82" t="s">
        <v>79</v>
      </c>
      <c r="E13" s="82" t="s">
        <v>80</v>
      </c>
      <c r="F13" s="85" t="s">
        <v>42</v>
      </c>
      <c r="G13" s="82" t="s">
        <v>81</v>
      </c>
      <c r="H13" s="91"/>
      <c r="I13" s="87">
        <f t="shared" si="1"/>
        <v>594.17142857142858</v>
      </c>
      <c r="J13" s="87">
        <f>[1]第3週國中!E33</f>
        <v>79.650000000000006</v>
      </c>
      <c r="K13" s="87">
        <f>[1]第3週國中!F33</f>
        <v>30</v>
      </c>
      <c r="L13" s="87">
        <f>[1]第3週國中!G33</f>
        <v>17.285714285714285</v>
      </c>
    </row>
    <row r="14" spans="1:12" ht="24.6">
      <c r="A14" s="80">
        <v>43753</v>
      </c>
      <c r="B14" s="81">
        <f t="shared" si="0"/>
        <v>43753</v>
      </c>
      <c r="C14" s="82" t="s">
        <v>82</v>
      </c>
      <c r="D14" s="85" t="s">
        <v>83</v>
      </c>
      <c r="E14" s="82" t="s">
        <v>84</v>
      </c>
      <c r="F14" s="85" t="s">
        <v>48</v>
      </c>
      <c r="G14" s="85" t="s">
        <v>85</v>
      </c>
      <c r="H14" s="86" t="s">
        <v>44</v>
      </c>
      <c r="I14" s="87">
        <f t="shared" si="1"/>
        <v>729.70389610389611</v>
      </c>
      <c r="J14" s="88">
        <f>[1]第3週國中!K33</f>
        <v>99.042857142857159</v>
      </c>
      <c r="K14" s="88">
        <f>[1]第3週國中!L33</f>
        <v>27.103896103896105</v>
      </c>
      <c r="L14" s="88">
        <f>[1]第3週國中!M33</f>
        <v>25.012987012987011</v>
      </c>
    </row>
    <row r="15" spans="1:12" ht="42">
      <c r="A15" s="80">
        <v>43754</v>
      </c>
      <c r="B15" s="81">
        <f t="shared" si="0"/>
        <v>43754</v>
      </c>
      <c r="C15" s="82" t="s">
        <v>73</v>
      </c>
      <c r="D15" s="85" t="s">
        <v>86</v>
      </c>
      <c r="E15" s="82" t="s">
        <v>87</v>
      </c>
      <c r="F15" s="85" t="s">
        <v>88</v>
      </c>
      <c r="G15" s="82" t="s">
        <v>89</v>
      </c>
      <c r="H15" s="83" t="s">
        <v>44</v>
      </c>
      <c r="I15" s="87">
        <f t="shared" si="1"/>
        <v>695.72946859903391</v>
      </c>
      <c r="J15" s="88">
        <f>[1]第3週國中!Q33</f>
        <v>109.66666666666667</v>
      </c>
      <c r="K15" s="88">
        <f>[1]第3週國中!R33</f>
        <v>24.526570048309182</v>
      </c>
      <c r="L15" s="88">
        <f>[1]第3週國中!S33</f>
        <v>17.661835748792271</v>
      </c>
    </row>
    <row r="16" spans="1:12" ht="24.6">
      <c r="A16" s="80">
        <v>43755</v>
      </c>
      <c r="B16" s="81">
        <f t="shared" si="0"/>
        <v>43755</v>
      </c>
      <c r="C16" s="82" t="s">
        <v>39</v>
      </c>
      <c r="D16" s="85" t="s">
        <v>90</v>
      </c>
      <c r="E16" s="82" t="s">
        <v>91</v>
      </c>
      <c r="F16" s="89" t="s">
        <v>92</v>
      </c>
      <c r="G16" s="82" t="s">
        <v>93</v>
      </c>
      <c r="H16" s="83"/>
      <c r="I16" s="87">
        <f t="shared" si="1"/>
        <v>776</v>
      </c>
      <c r="J16" s="88">
        <f>[1]第3週國中!W33</f>
        <v>75.25</v>
      </c>
      <c r="K16" s="88">
        <f>[1]第3週國中!X33</f>
        <v>38.5</v>
      </c>
      <c r="L16" s="88">
        <f>[1]第3週國中!Y33</f>
        <v>35.666666666666664</v>
      </c>
    </row>
    <row r="17" spans="1:12" ht="24.6">
      <c r="A17" s="80">
        <v>43756</v>
      </c>
      <c r="B17" s="81">
        <f t="shared" si="0"/>
        <v>43756</v>
      </c>
      <c r="C17" s="82" t="s">
        <v>50</v>
      </c>
      <c r="D17" s="82" t="s">
        <v>94</v>
      </c>
      <c r="E17" s="82" t="s">
        <v>95</v>
      </c>
      <c r="F17" s="85" t="s">
        <v>76</v>
      </c>
      <c r="G17" s="90" t="s">
        <v>96</v>
      </c>
      <c r="H17" s="83"/>
      <c r="I17" s="87">
        <f t="shared" si="1"/>
        <v>860.91428571428582</v>
      </c>
      <c r="J17" s="88">
        <f>[1]第3週國中!AC33</f>
        <v>102.05</v>
      </c>
      <c r="K17" s="88">
        <f>[1]第3週國中!AD33</f>
        <v>37</v>
      </c>
      <c r="L17" s="88">
        <f>[1]第3週國中!AE33</f>
        <v>33.857142857142861</v>
      </c>
    </row>
    <row r="18" spans="1:12" ht="24.6">
      <c r="A18" s="80">
        <v>43759</v>
      </c>
      <c r="B18" s="81">
        <f t="shared" si="0"/>
        <v>43759</v>
      </c>
      <c r="C18" s="82" t="s">
        <v>82</v>
      </c>
      <c r="D18" s="82" t="s">
        <v>97</v>
      </c>
      <c r="E18" s="82" t="s">
        <v>98</v>
      </c>
      <c r="F18" s="85" t="s">
        <v>58</v>
      </c>
      <c r="G18" s="82" t="s">
        <v>99</v>
      </c>
      <c r="H18" s="83"/>
      <c r="I18" s="87">
        <f>K18*4+L18*9+J18*4</f>
        <v>789.6642857142856</v>
      </c>
      <c r="J18" s="88">
        <f>[1]第4週國中!E35</f>
        <v>101.05</v>
      </c>
      <c r="K18" s="88">
        <f>[1]第4週國中!F35</f>
        <v>34.25</v>
      </c>
      <c r="L18" s="88">
        <f>[1]第4週國中!G35</f>
        <v>27.607142857142854</v>
      </c>
    </row>
    <row r="19" spans="1:12" ht="24.6">
      <c r="A19" s="80">
        <v>43760</v>
      </c>
      <c r="B19" s="81">
        <f t="shared" si="0"/>
        <v>43760</v>
      </c>
      <c r="C19" s="82" t="s">
        <v>63</v>
      </c>
      <c r="D19" s="82" t="s">
        <v>100</v>
      </c>
      <c r="E19" s="82" t="s">
        <v>101</v>
      </c>
      <c r="F19" s="85" t="s">
        <v>48</v>
      </c>
      <c r="G19" s="82" t="s">
        <v>102</v>
      </c>
      <c r="H19" s="83" t="s">
        <v>44</v>
      </c>
      <c r="I19" s="87">
        <f t="shared" si="1"/>
        <v>769.03178053830231</v>
      </c>
      <c r="J19" s="88">
        <f>[1]第4週國中!K35</f>
        <v>98.429744651483787</v>
      </c>
      <c r="K19" s="88">
        <f>[1]第4週國中!L35</f>
        <v>28.776570048309178</v>
      </c>
      <c r="L19" s="88">
        <f>[1]第4週國中!M35</f>
        <v>28.911835748792271</v>
      </c>
    </row>
    <row r="20" spans="1:12" ht="24.6">
      <c r="A20" s="80">
        <v>43761</v>
      </c>
      <c r="B20" s="81">
        <f t="shared" si="0"/>
        <v>43761</v>
      </c>
      <c r="C20" s="82" t="s">
        <v>73</v>
      </c>
      <c r="D20" s="85" t="s">
        <v>103</v>
      </c>
      <c r="E20" s="82" t="s">
        <v>104</v>
      </c>
      <c r="F20" s="85" t="s">
        <v>42</v>
      </c>
      <c r="G20" s="82" t="s">
        <v>54</v>
      </c>
      <c r="H20" s="83" t="s">
        <v>5</v>
      </c>
      <c r="I20" s="87">
        <f t="shared" si="1"/>
        <v>746.68571428571431</v>
      </c>
      <c r="J20" s="88">
        <f>[1]第4週國中!Q35</f>
        <v>95.9</v>
      </c>
      <c r="K20" s="88">
        <f>[1]第4週國中!R35</f>
        <v>34.200000000000003</v>
      </c>
      <c r="L20" s="88">
        <f>[1]第4週國中!S35</f>
        <v>25.142857142857142</v>
      </c>
    </row>
    <row r="21" spans="1:12" ht="24.6">
      <c r="A21" s="80">
        <v>43762</v>
      </c>
      <c r="B21" s="81">
        <f t="shared" si="0"/>
        <v>43762</v>
      </c>
      <c r="C21" s="82" t="s">
        <v>105</v>
      </c>
      <c r="D21" s="85" t="s">
        <v>106</v>
      </c>
      <c r="E21" s="92" t="s">
        <v>107</v>
      </c>
      <c r="F21" s="89" t="s">
        <v>108</v>
      </c>
      <c r="G21" s="92" t="s">
        <v>109</v>
      </c>
      <c r="H21" s="83"/>
      <c r="I21" s="87">
        <f t="shared" si="1"/>
        <v>769.56480129870124</v>
      </c>
      <c r="J21" s="88">
        <f>[1]第4週國中!AC35</f>
        <v>95.50454545454545</v>
      </c>
      <c r="K21" s="88">
        <f>[1]第4週國中!AD35</f>
        <v>32.617172727272731</v>
      </c>
      <c r="L21" s="88">
        <f>[1]第4週國中!AE35</f>
        <v>28.564214285714286</v>
      </c>
    </row>
    <row r="22" spans="1:12" ht="24.6">
      <c r="A22" s="80">
        <v>43763</v>
      </c>
      <c r="B22" s="81">
        <f t="shared" si="0"/>
        <v>43763</v>
      </c>
      <c r="C22" s="92" t="s">
        <v>39</v>
      </c>
      <c r="D22" s="82" t="s">
        <v>110</v>
      </c>
      <c r="E22" s="82" t="s">
        <v>111</v>
      </c>
      <c r="F22" s="85" t="s">
        <v>48</v>
      </c>
      <c r="G22" s="90" t="s">
        <v>112</v>
      </c>
      <c r="H22" s="93"/>
      <c r="I22" s="87">
        <f t="shared" si="1"/>
        <v>714</v>
      </c>
      <c r="J22" s="88">
        <f>[1]第4週國中!W35</f>
        <v>84.5</v>
      </c>
      <c r="K22" s="88">
        <f>[1]第4週國中!X35</f>
        <v>31</v>
      </c>
      <c r="L22" s="88">
        <f>[1]第4週國中!Y35</f>
        <v>28</v>
      </c>
    </row>
    <row r="23" spans="1:12" ht="24.6">
      <c r="A23" s="80">
        <v>43766</v>
      </c>
      <c r="B23" s="81">
        <f t="shared" si="0"/>
        <v>43766</v>
      </c>
      <c r="C23" s="82" t="s">
        <v>50</v>
      </c>
      <c r="D23" s="82" t="s">
        <v>113</v>
      </c>
      <c r="E23" s="82" t="s">
        <v>114</v>
      </c>
      <c r="F23" s="85" t="s">
        <v>115</v>
      </c>
      <c r="G23" s="82" t="s">
        <v>116</v>
      </c>
      <c r="H23" s="93"/>
      <c r="I23" s="87">
        <f>K23*4+L23*9+J23*4</f>
        <v>699.96277056277052</v>
      </c>
      <c r="J23" s="88">
        <f>[1]第5週國中!E50</f>
        <v>99.22727272727272</v>
      </c>
      <c r="K23" s="88">
        <f>[1]第5週國中!F50</f>
        <v>24.539393939393939</v>
      </c>
      <c r="L23" s="88">
        <f>[1]第5週國中!G50</f>
        <v>22.766233766233768</v>
      </c>
    </row>
    <row r="24" spans="1:12" ht="44.4">
      <c r="A24" s="80">
        <v>43767</v>
      </c>
      <c r="B24" s="81">
        <f t="shared" si="0"/>
        <v>43767</v>
      </c>
      <c r="C24" s="82" t="s">
        <v>82</v>
      </c>
      <c r="D24" s="85" t="s">
        <v>117</v>
      </c>
      <c r="E24" s="82" t="s">
        <v>118</v>
      </c>
      <c r="F24" s="85" t="s">
        <v>58</v>
      </c>
      <c r="G24" s="82" t="s">
        <v>119</v>
      </c>
      <c r="H24" s="93" t="s">
        <v>44</v>
      </c>
      <c r="I24" s="87">
        <f>K24*4+L24*9+J24*4</f>
        <v>786.97142857142853</v>
      </c>
      <c r="J24" s="88">
        <f>[1]第5週國中!K50</f>
        <v>109.67857142857143</v>
      </c>
      <c r="K24" s="88">
        <f>[1]第5週國中!L50</f>
        <v>32.1</v>
      </c>
      <c r="L24" s="88">
        <f>[1]第5週國中!M50</f>
        <v>24.428571428571431</v>
      </c>
    </row>
    <row r="25" spans="1:12" ht="38.4">
      <c r="A25" s="80">
        <v>43768</v>
      </c>
      <c r="B25" s="81">
        <f t="shared" si="0"/>
        <v>43768</v>
      </c>
      <c r="C25" s="82" t="s">
        <v>73</v>
      </c>
      <c r="D25" s="82" t="s">
        <v>120</v>
      </c>
      <c r="E25" s="85" t="s">
        <v>121</v>
      </c>
      <c r="F25" s="85" t="s">
        <v>66</v>
      </c>
      <c r="G25" s="82" t="s">
        <v>122</v>
      </c>
      <c r="H25" s="83" t="s">
        <v>44</v>
      </c>
      <c r="I25" s="87">
        <f t="shared" ref="I25:I26" si="2">K25*4+L25*9+J25*4</f>
        <v>758.63809523809527</v>
      </c>
      <c r="J25" s="88">
        <f>[1]第5週國中!Q50</f>
        <v>103.42857142857143</v>
      </c>
      <c r="K25" s="88">
        <f>[1]第5週國中!R50</f>
        <v>31.266666666666666</v>
      </c>
      <c r="L25" s="88">
        <f>[1]第5週國中!S50</f>
        <v>24.428571428571431</v>
      </c>
    </row>
    <row r="26" spans="1:12" ht="24.6">
      <c r="A26" s="80">
        <v>43769</v>
      </c>
      <c r="B26" s="81">
        <f t="shared" si="0"/>
        <v>43769</v>
      </c>
      <c r="C26" s="82" t="s">
        <v>105</v>
      </c>
      <c r="D26" s="85" t="s">
        <v>123</v>
      </c>
      <c r="E26" s="82" t="s">
        <v>124</v>
      </c>
      <c r="F26" s="85" t="s">
        <v>76</v>
      </c>
      <c r="G26" s="82" t="s">
        <v>125</v>
      </c>
      <c r="H26" s="83"/>
      <c r="I26" s="87">
        <f t="shared" si="2"/>
        <v>743.97142857142853</v>
      </c>
      <c r="J26" s="88">
        <f>[1]第5週國中!W50</f>
        <v>98.428571428571431</v>
      </c>
      <c r="K26" s="88">
        <f>[1]第5週國中!X50</f>
        <v>32.6</v>
      </c>
      <c r="L26" s="88">
        <f>[1]第5週國中!Y50</f>
        <v>24.428571428571431</v>
      </c>
    </row>
    <row r="27" spans="1:12" ht="19.8">
      <c r="A27" s="94" t="s">
        <v>126</v>
      </c>
      <c r="B27" s="95"/>
      <c r="C27" s="95"/>
      <c r="D27" s="96" t="s">
        <v>127</v>
      </c>
      <c r="E27" s="97"/>
      <c r="F27" s="94" t="s">
        <v>128</v>
      </c>
      <c r="G27" s="94" t="s">
        <v>129</v>
      </c>
      <c r="H27" s="98" t="s">
        <v>130</v>
      </c>
      <c r="I27" s="99"/>
      <c r="J27" s="99"/>
      <c r="K27" s="99"/>
      <c r="L27" s="99"/>
    </row>
  </sheetData>
  <mergeCells count="1">
    <mergeCell ref="C11:H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第一周周報表</vt:lpstr>
      <vt:lpstr>素食</vt:lpstr>
      <vt:lpstr>九如10月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2019-09-26T08:20:56Z</dcterms:modified>
</cp:coreProperties>
</file>