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" windowWidth="12120" windowHeight="9120" activeTab="6"/>
  </bookViews>
  <sheets>
    <sheet name="10月菜單" sheetId="10" r:id="rId1"/>
    <sheet name="10月素菜單" sheetId="13" r:id="rId2"/>
    <sheet name="1001~1005" sheetId="11" r:id="rId3"/>
    <sheet name="1008~1012" sheetId="4" r:id="rId4"/>
    <sheet name="1015~1019" sheetId="5" r:id="rId5"/>
    <sheet name="1022~1026" sheetId="7" r:id="rId6"/>
    <sheet name="1029~1031" sheetId="12" r:id="rId7"/>
  </sheets>
  <externalReferences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M6" i="13" l="1"/>
  <c r="M26" i="13"/>
  <c r="H10" i="4" l="1"/>
  <c r="H9" i="4"/>
  <c r="H8" i="4"/>
  <c r="F8" i="4"/>
  <c r="G10" i="7" l="1"/>
  <c r="F8" i="7"/>
  <c r="H10" i="7"/>
  <c r="H9" i="7"/>
  <c r="H8" i="7"/>
  <c r="H18" i="7"/>
  <c r="G18" i="7"/>
  <c r="H17" i="7"/>
  <c r="F17" i="7"/>
  <c r="H16" i="7"/>
  <c r="F16" i="7"/>
  <c r="AN29" i="7"/>
  <c r="AL29" i="7"/>
  <c r="AN28" i="7"/>
  <c r="AM28" i="7"/>
  <c r="AC28" i="7"/>
  <c r="AN29" i="5"/>
  <c r="AM29" i="5"/>
  <c r="AN28" i="5"/>
  <c r="AL28" i="5"/>
  <c r="AC28" i="5"/>
  <c r="AN29" i="4"/>
  <c r="AM29" i="4"/>
  <c r="AF29" i="4"/>
  <c r="AN28" i="4"/>
  <c r="AL28" i="4"/>
  <c r="AF28" i="4"/>
  <c r="AN32" i="11"/>
  <c r="AN31" i="11"/>
  <c r="AN30" i="11"/>
  <c r="AF30" i="11"/>
  <c r="AN29" i="11"/>
  <c r="AL29" i="11"/>
  <c r="AN28" i="11"/>
  <c r="AM28" i="11"/>
  <c r="AC28" i="11"/>
  <c r="V17" i="12" l="1"/>
  <c r="V16" i="12"/>
  <c r="X17" i="12"/>
  <c r="F19" i="12"/>
  <c r="H19" i="12"/>
  <c r="G16" i="12"/>
  <c r="H16" i="12"/>
  <c r="P20" i="7"/>
  <c r="O20" i="7"/>
  <c r="P19" i="7"/>
  <c r="O19" i="7"/>
  <c r="P18" i="7"/>
  <c r="N18" i="7"/>
  <c r="P17" i="7"/>
  <c r="O17" i="7"/>
  <c r="P16" i="7"/>
  <c r="M16" i="7"/>
  <c r="AL17" i="4"/>
  <c r="F19" i="4"/>
  <c r="G18" i="4"/>
  <c r="Y39" i="11"/>
  <c r="Y38" i="11"/>
  <c r="Y37" i="11"/>
  <c r="M26" i="10"/>
  <c r="M6" i="10"/>
  <c r="Y39" i="12" l="1"/>
  <c r="Y38" i="12"/>
  <c r="X24" i="12"/>
  <c r="W24" i="12"/>
  <c r="X16" i="12"/>
  <c r="X14" i="12"/>
  <c r="W14" i="12"/>
  <c r="X13" i="12"/>
  <c r="W13" i="12"/>
  <c r="X12" i="12"/>
  <c r="W12" i="12"/>
  <c r="X11" i="12"/>
  <c r="W11" i="12"/>
  <c r="X10" i="12"/>
  <c r="V10" i="12"/>
  <c r="X9" i="12"/>
  <c r="W9" i="12"/>
  <c r="X8" i="12"/>
  <c r="V8" i="12"/>
  <c r="X5" i="12"/>
  <c r="U5" i="12"/>
  <c r="Y36" i="12" s="1"/>
  <c r="P10" i="12"/>
  <c r="P9" i="12"/>
  <c r="P8" i="12"/>
  <c r="N8" i="12"/>
  <c r="P28" i="12"/>
  <c r="O28" i="12"/>
  <c r="O30" i="12"/>
  <c r="N18" i="12"/>
  <c r="M6" i="12"/>
  <c r="P5" i="12"/>
  <c r="M5" i="12"/>
  <c r="H18" i="12"/>
  <c r="H17" i="12"/>
  <c r="G17" i="12"/>
  <c r="H9" i="12"/>
  <c r="F9" i="12"/>
  <c r="H8" i="12"/>
  <c r="F8" i="12"/>
  <c r="AL16" i="7"/>
  <c r="AC16" i="7"/>
  <c r="AF16" i="7"/>
  <c r="AF18" i="7"/>
  <c r="AE18" i="7"/>
  <c r="AF19" i="7"/>
  <c r="AE19" i="7"/>
  <c r="AF17" i="7"/>
  <c r="AD10" i="7"/>
  <c r="X14" i="7"/>
  <c r="V14" i="7"/>
  <c r="Y37" i="7"/>
  <c r="U16" i="7"/>
  <c r="Y36" i="7" s="1"/>
  <c r="V13" i="7"/>
  <c r="V8" i="7"/>
  <c r="Y39" i="7"/>
  <c r="Y38" i="7"/>
  <c r="X24" i="7"/>
  <c r="W24" i="7"/>
  <c r="W11" i="7"/>
  <c r="W10" i="7"/>
  <c r="W9" i="7"/>
  <c r="X8" i="7"/>
  <c r="X5" i="7"/>
  <c r="U5" i="7"/>
  <c r="Y37" i="12" l="1"/>
  <c r="Y41" i="12" s="1"/>
  <c r="Y41" i="7"/>
  <c r="O9" i="7" l="1"/>
  <c r="O10" i="7"/>
  <c r="AN20" i="5"/>
  <c r="AM20" i="5"/>
  <c r="AN19" i="5"/>
  <c r="AN18" i="5"/>
  <c r="AN17" i="5"/>
  <c r="AN16" i="5"/>
  <c r="AL16" i="5"/>
  <c r="AL8" i="5" l="1"/>
  <c r="AN11" i="5"/>
  <c r="AM11" i="5"/>
  <c r="AN10" i="5"/>
  <c r="AM10" i="5"/>
  <c r="AF8" i="5"/>
  <c r="AD8" i="5"/>
  <c r="Y39" i="5"/>
  <c r="Y37" i="5"/>
  <c r="X29" i="5"/>
  <c r="V29" i="5"/>
  <c r="X28" i="5"/>
  <c r="W28" i="5"/>
  <c r="X24" i="5"/>
  <c r="W24" i="5"/>
  <c r="Y38" i="5" s="1"/>
  <c r="V16" i="5"/>
  <c r="X12" i="5"/>
  <c r="W12" i="5"/>
  <c r="X11" i="5"/>
  <c r="U11" i="5"/>
  <c r="V8" i="5"/>
  <c r="U5" i="5"/>
  <c r="Y36" i="5" s="1"/>
  <c r="H11" i="5"/>
  <c r="G11" i="5"/>
  <c r="H10" i="5"/>
  <c r="H9" i="5"/>
  <c r="G9" i="5"/>
  <c r="H8" i="5"/>
  <c r="F8" i="5"/>
  <c r="AF18" i="5"/>
  <c r="AE18" i="5"/>
  <c r="AF17" i="5"/>
  <c r="AD17" i="5"/>
  <c r="AF16" i="5"/>
  <c r="AE16" i="5"/>
  <c r="H18" i="5"/>
  <c r="F18" i="5"/>
  <c r="H17" i="5"/>
  <c r="G17" i="5"/>
  <c r="H16" i="5"/>
  <c r="G16" i="5"/>
  <c r="AF19" i="4"/>
  <c r="AE19" i="4"/>
  <c r="AF18" i="4"/>
  <c r="AE18" i="4"/>
  <c r="AF17" i="4"/>
  <c r="AC17" i="4"/>
  <c r="AF16" i="4"/>
  <c r="AE16" i="4"/>
  <c r="H19" i="4"/>
  <c r="H18" i="4"/>
  <c r="H17" i="4"/>
  <c r="G17" i="4"/>
  <c r="H16" i="4"/>
  <c r="G16" i="4"/>
  <c r="AD9" i="11"/>
  <c r="AF11" i="11"/>
  <c r="AE11" i="11"/>
  <c r="AF10" i="11"/>
  <c r="AF9" i="11"/>
  <c r="AF8" i="11"/>
  <c r="AD8" i="11"/>
  <c r="X24" i="11"/>
  <c r="W24" i="11"/>
  <c r="X15" i="11"/>
  <c r="W15" i="11"/>
  <c r="X14" i="11"/>
  <c r="W14" i="11"/>
  <c r="X13" i="11"/>
  <c r="W13" i="11"/>
  <c r="X12" i="11"/>
  <c r="W12" i="11"/>
  <c r="X11" i="11"/>
  <c r="W11" i="11"/>
  <c r="X10" i="11"/>
  <c r="V10" i="11"/>
  <c r="X9" i="11"/>
  <c r="V9" i="11"/>
  <c r="X8" i="11"/>
  <c r="V8" i="11"/>
  <c r="U5" i="11"/>
  <c r="Y36" i="11" s="1"/>
  <c r="Y41" i="11" s="1"/>
  <c r="AF5" i="4"/>
  <c r="AC5" i="4"/>
  <c r="AF5" i="5"/>
  <c r="AC5" i="5"/>
  <c r="AF5" i="7"/>
  <c r="AC5" i="7"/>
  <c r="AF5" i="11"/>
  <c r="AC5" i="11"/>
  <c r="AG36" i="11" s="1"/>
  <c r="H5" i="4"/>
  <c r="E5" i="4"/>
  <c r="H5" i="5"/>
  <c r="E5" i="5"/>
  <c r="H5" i="7"/>
  <c r="E5" i="7"/>
  <c r="H5" i="12"/>
  <c r="E5" i="12"/>
  <c r="H5" i="11"/>
  <c r="E5" i="11"/>
  <c r="I36" i="11" s="1"/>
  <c r="H12" i="11"/>
  <c r="H11" i="11"/>
  <c r="G11" i="11"/>
  <c r="H10" i="11"/>
  <c r="H9" i="11"/>
  <c r="H8" i="11"/>
  <c r="F8" i="11"/>
  <c r="I37" i="11" s="1"/>
  <c r="AO39" i="11"/>
  <c r="AG39" i="11"/>
  <c r="Q39" i="11"/>
  <c r="I39" i="11"/>
  <c r="P29" i="11"/>
  <c r="H29" i="11"/>
  <c r="E29" i="11"/>
  <c r="P28" i="11"/>
  <c r="O28" i="11"/>
  <c r="H28" i="11"/>
  <c r="F28" i="11"/>
  <c r="AN24" i="11"/>
  <c r="AM24" i="11"/>
  <c r="AF24" i="11"/>
  <c r="AE24" i="11"/>
  <c r="P24" i="11"/>
  <c r="O24" i="11"/>
  <c r="H24" i="11"/>
  <c r="G24" i="11"/>
  <c r="AN19" i="11"/>
  <c r="AM19" i="11"/>
  <c r="P19" i="11"/>
  <c r="N19" i="11"/>
  <c r="H19" i="11"/>
  <c r="G19" i="11"/>
  <c r="AN18" i="11"/>
  <c r="AM18" i="11"/>
  <c r="AF18" i="11"/>
  <c r="P18" i="11"/>
  <c r="O18" i="11"/>
  <c r="H18" i="11"/>
  <c r="G18" i="11"/>
  <c r="AN17" i="11"/>
  <c r="AL17" i="11"/>
  <c r="AF17" i="11"/>
  <c r="AD17" i="11"/>
  <c r="P17" i="11"/>
  <c r="M17" i="11"/>
  <c r="H17" i="11"/>
  <c r="G17" i="11"/>
  <c r="AN16" i="11"/>
  <c r="AM16" i="11"/>
  <c r="AO38" i="11" s="1"/>
  <c r="AF16" i="11"/>
  <c r="AE16" i="11"/>
  <c r="AG38" i="11" s="1"/>
  <c r="P16" i="11"/>
  <c r="O16" i="11"/>
  <c r="Q38" i="11" s="1"/>
  <c r="H16" i="11"/>
  <c r="F16" i="11"/>
  <c r="AN10" i="11"/>
  <c r="I38" i="11"/>
  <c r="AN9" i="11"/>
  <c r="P9" i="11"/>
  <c r="AN8" i="11"/>
  <c r="AL8" i="11"/>
  <c r="AO37" i="11" s="1"/>
  <c r="P8" i="11"/>
  <c r="N8" i="11"/>
  <c r="Q37" i="11" s="1"/>
  <c r="AK6" i="11"/>
  <c r="M6" i="11"/>
  <c r="AN5" i="11"/>
  <c r="AK5" i="11"/>
  <c r="AO36" i="11" s="1"/>
  <c r="P5" i="11"/>
  <c r="M5" i="11"/>
  <c r="Q36" i="11" s="1"/>
  <c r="AO41" i="11" l="1"/>
  <c r="Q41" i="11"/>
  <c r="Y41" i="5"/>
  <c r="AG37" i="11"/>
  <c r="AG41" i="11" s="1"/>
  <c r="I41" i="11"/>
  <c r="M25" i="13" l="1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0" i="13"/>
  <c r="M9" i="13"/>
  <c r="M8" i="13"/>
  <c r="M7" i="13"/>
  <c r="M5" i="13"/>
  <c r="M4" i="13"/>
  <c r="AK6" i="4" l="1"/>
  <c r="AN5" i="4"/>
  <c r="AK5" i="4"/>
  <c r="P20" i="12"/>
  <c r="O20" i="12"/>
  <c r="P19" i="12"/>
  <c r="O19" i="12"/>
  <c r="P18" i="12"/>
  <c r="P17" i="12"/>
  <c r="O17" i="12"/>
  <c r="P16" i="12"/>
  <c r="H30" i="12" l="1"/>
  <c r="G30" i="12"/>
  <c r="H29" i="12"/>
  <c r="F29" i="12"/>
  <c r="G28" i="12"/>
  <c r="AN11" i="7"/>
  <c r="AM11" i="7"/>
  <c r="AN10" i="7"/>
  <c r="AM10" i="7"/>
  <c r="AN9" i="7"/>
  <c r="AN8" i="7"/>
  <c r="AL8" i="7"/>
  <c r="AF9" i="7"/>
  <c r="AF8" i="7"/>
  <c r="AD8" i="7"/>
  <c r="P29" i="7"/>
  <c r="N29" i="7"/>
  <c r="O28" i="7"/>
  <c r="P10" i="7"/>
  <c r="P9" i="7"/>
  <c r="P8" i="7"/>
  <c r="N8" i="7"/>
  <c r="H32" i="7"/>
  <c r="H31" i="7"/>
  <c r="G31" i="7"/>
  <c r="H30" i="7"/>
  <c r="G30" i="7"/>
  <c r="H29" i="7"/>
  <c r="E29" i="7"/>
  <c r="H28" i="7"/>
  <c r="F28" i="7"/>
  <c r="AF24" i="5"/>
  <c r="AE24" i="5"/>
  <c r="N19" i="5"/>
  <c r="M5" i="5"/>
  <c r="P5" i="5"/>
  <c r="AK5" i="5"/>
  <c r="AN5" i="5"/>
  <c r="M6" i="5"/>
  <c r="P6" i="5"/>
  <c r="AK6" i="5"/>
  <c r="AN6" i="5"/>
  <c r="H29" i="5"/>
  <c r="E29" i="5"/>
  <c r="H28" i="5"/>
  <c r="F28" i="5"/>
  <c r="AN11" i="4"/>
  <c r="AM11" i="4"/>
  <c r="AN10" i="4"/>
  <c r="AM10" i="4"/>
  <c r="AN9" i="4"/>
  <c r="AN8" i="4"/>
  <c r="AL8" i="4"/>
  <c r="P29" i="5"/>
  <c r="N29" i="5"/>
  <c r="P28" i="5"/>
  <c r="O28" i="5"/>
  <c r="AF9" i="4"/>
  <c r="AD9" i="4"/>
  <c r="AF8" i="4"/>
  <c r="AE8" i="4"/>
  <c r="P29" i="4" l="1"/>
  <c r="N29" i="4"/>
  <c r="P28" i="4"/>
  <c r="O28" i="4"/>
  <c r="P24" i="4"/>
  <c r="O24" i="4"/>
  <c r="P18" i="4"/>
  <c r="O18" i="4"/>
  <c r="P17" i="4"/>
  <c r="N17" i="4"/>
  <c r="P16" i="4"/>
  <c r="O16" i="4"/>
  <c r="M16" i="4"/>
  <c r="P6" i="4"/>
  <c r="M6" i="4"/>
  <c r="P5" i="4"/>
  <c r="M5" i="4"/>
  <c r="P10" i="4"/>
  <c r="O10" i="4"/>
  <c r="P9" i="4"/>
  <c r="O9" i="4"/>
  <c r="P8" i="4"/>
  <c r="N8" i="4"/>
  <c r="M10" i="10" l="1"/>
  <c r="H30" i="4"/>
  <c r="H29" i="4"/>
  <c r="F29" i="4"/>
  <c r="H28" i="4"/>
  <c r="G28" i="4"/>
  <c r="H24" i="4"/>
  <c r="G24" i="4"/>
  <c r="M9" i="10"/>
  <c r="M24" i="10" l="1"/>
  <c r="AN17" i="4"/>
  <c r="AN16" i="4"/>
  <c r="AM16" i="4"/>
  <c r="H24" i="12"/>
  <c r="G24" i="12"/>
  <c r="P19" i="5"/>
  <c r="N18" i="5"/>
  <c r="AF24" i="7"/>
  <c r="AE24" i="7"/>
  <c r="H24" i="7"/>
  <c r="G24" i="7"/>
  <c r="P10" i="5"/>
  <c r="P9" i="5"/>
  <c r="N9" i="5"/>
  <c r="P8" i="5"/>
  <c r="N8" i="5"/>
  <c r="Q37" i="5" s="1"/>
  <c r="H24" i="5"/>
  <c r="G24" i="5"/>
  <c r="AF24" i="4"/>
  <c r="AE24" i="4"/>
  <c r="M19" i="10"/>
  <c r="M20" i="10"/>
  <c r="M21" i="10"/>
  <c r="M22" i="10"/>
  <c r="M23" i="10"/>
  <c r="M25" i="10"/>
  <c r="M15" i="10"/>
  <c r="M16" i="10"/>
  <c r="M17" i="10"/>
  <c r="M12" i="10"/>
  <c r="M14" i="10"/>
  <c r="M7" i="10"/>
  <c r="M4" i="10"/>
  <c r="M5" i="10"/>
  <c r="M8" i="10"/>
  <c r="M13" i="10"/>
  <c r="M18" i="10"/>
  <c r="Q37" i="12"/>
  <c r="O24" i="12"/>
  <c r="Q38" i="12" s="1"/>
  <c r="Q39" i="12"/>
  <c r="I36" i="12"/>
  <c r="I37" i="12"/>
  <c r="I38" i="12"/>
  <c r="I39" i="12"/>
  <c r="P24" i="12"/>
  <c r="P24" i="5"/>
  <c r="O24" i="5"/>
  <c r="P24" i="7"/>
  <c r="O24" i="7"/>
  <c r="Q38" i="7" s="1"/>
  <c r="AN9" i="5"/>
  <c r="AN8" i="5"/>
  <c r="P18" i="5"/>
  <c r="P17" i="5"/>
  <c r="O17" i="5"/>
  <c r="P16" i="5"/>
  <c r="O16" i="5"/>
  <c r="AN24" i="4"/>
  <c r="AM24" i="4"/>
  <c r="AN6" i="7"/>
  <c r="AK6" i="7"/>
  <c r="AN5" i="7"/>
  <c r="AK5" i="7"/>
  <c r="AO36" i="7" s="1"/>
  <c r="AN24" i="5"/>
  <c r="AM24" i="5"/>
  <c r="AN24" i="7"/>
  <c r="AM24" i="7"/>
  <c r="AO38" i="7" s="1"/>
  <c r="P6" i="7"/>
  <c r="M6" i="7"/>
  <c r="P5" i="7"/>
  <c r="M5" i="7"/>
  <c r="Q36" i="7" s="1"/>
  <c r="Q36" i="4"/>
  <c r="Q37" i="4"/>
  <c r="Q38" i="4"/>
  <c r="Q39" i="4"/>
  <c r="I36" i="4"/>
  <c r="I37" i="4"/>
  <c r="I38" i="4"/>
  <c r="I39" i="4"/>
  <c r="I36" i="7"/>
  <c r="I37" i="7"/>
  <c r="I38" i="7"/>
  <c r="I39" i="7"/>
  <c r="I36" i="5"/>
  <c r="I37" i="5"/>
  <c r="I38" i="5"/>
  <c r="I39" i="5"/>
  <c r="AO37" i="7"/>
  <c r="AO39" i="7"/>
  <c r="AG36" i="7"/>
  <c r="AG37" i="7"/>
  <c r="AG38" i="7"/>
  <c r="AG39" i="7"/>
  <c r="Q37" i="7"/>
  <c r="Q39" i="7"/>
  <c r="AO36" i="5"/>
  <c r="AO37" i="5"/>
  <c r="AO38" i="5"/>
  <c r="AO39" i="5"/>
  <c r="AG36" i="5"/>
  <c r="AG37" i="5"/>
  <c r="AG38" i="5"/>
  <c r="AG39" i="5"/>
  <c r="Q36" i="5"/>
  <c r="Q38" i="5"/>
  <c r="Q39" i="5"/>
  <c r="AO39" i="4"/>
  <c r="AO36" i="4"/>
  <c r="AO37" i="4"/>
  <c r="AO38" i="4"/>
  <c r="AG36" i="4"/>
  <c r="AG37" i="4"/>
  <c r="AG38" i="4"/>
  <c r="AG39" i="4"/>
  <c r="AO41" i="7" l="1"/>
  <c r="AG41" i="7"/>
  <c r="I41" i="4"/>
  <c r="I41" i="12"/>
  <c r="Q36" i="12"/>
  <c r="Q41" i="12" s="1"/>
  <c r="Q41" i="7"/>
  <c r="I41" i="7"/>
  <c r="AO41" i="5"/>
  <c r="AG41" i="5"/>
  <c r="Q41" i="5"/>
  <c r="I41" i="5"/>
  <c r="AO41" i="4"/>
  <c r="Q41" i="4"/>
  <c r="AG41" i="4"/>
</calcChain>
</file>

<file path=xl/sharedStrings.xml><?xml version="1.0" encoding="utf-8"?>
<sst xmlns="http://schemas.openxmlformats.org/spreadsheetml/2006/main" count="1636" uniqueCount="812">
  <si>
    <t>日期</t>
    <phoneticPr fontId="20" type="noConversion"/>
  </si>
  <si>
    <t>主食</t>
    <phoneticPr fontId="20" type="noConversion"/>
  </si>
  <si>
    <t>湯</t>
    <phoneticPr fontId="20" type="noConversion"/>
  </si>
  <si>
    <t>附餐</t>
    <phoneticPr fontId="20" type="noConversion"/>
  </si>
  <si>
    <t>湯</t>
  </si>
  <si>
    <t>人數</t>
    <phoneticPr fontId="20" type="noConversion"/>
  </si>
  <si>
    <t>主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</si>
  <si>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</si>
  <si>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</si>
  <si>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</si>
  <si>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</si>
  <si>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</si>
  <si>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</si>
  <si>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</si>
  <si>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</si>
  <si>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</si>
  <si>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</si>
  <si>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</si>
  <si>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</si>
  <si>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</si>
  <si>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</si>
  <si>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</si>
  <si>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單位</t>
    <phoneticPr fontId="20" type="noConversion"/>
  </si>
  <si>
    <t>屏東縣</t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</si>
  <si>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</si>
  <si>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</si>
  <si>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</si>
  <si>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</si>
  <si>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</si>
  <si>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</si>
  <si>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</si>
  <si>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</si>
  <si>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</si>
  <si>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</si>
  <si>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</si>
  <si>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米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</si>
  <si>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</si>
  <si>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</si>
  <si>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 xml:space="preserve">1.時蔬青菜              </t>
    <phoneticPr fontId="20" type="noConversion"/>
  </si>
  <si>
    <t>營養供應比例</t>
    <phoneticPr fontId="20" type="noConversion"/>
  </si>
  <si>
    <t>公斤</t>
    <phoneticPr fontId="20" type="noConversion"/>
  </si>
  <si>
    <t>年 級</t>
    <phoneticPr fontId="20" type="noConversion"/>
  </si>
  <si>
    <t>糙米飯</t>
    <phoneticPr fontId="20" type="noConversion"/>
  </si>
  <si>
    <t>白米</t>
    <phoneticPr fontId="20" type="noConversion"/>
  </si>
  <si>
    <t xml:space="preserve">         【大聚便當有限公司】</t>
    <phoneticPr fontId="20" type="noConversion"/>
  </si>
  <si>
    <t>雞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</si>
  <si>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</si>
  <si>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</si>
  <si>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</si>
  <si>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</si>
  <si>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</si>
  <si>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</si>
  <si>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</si>
  <si>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</si>
  <si>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</si>
  <si>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</si>
  <si>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</si>
  <si>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</si>
  <si>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</si>
  <si>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</si>
  <si>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</si>
  <si>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</si>
  <si>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</si>
  <si>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</si>
  <si>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</si>
  <si>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</si>
  <si>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</si>
  <si>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</si>
  <si>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</si>
  <si>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肉</t>
    <phoneticPr fontId="20" type="noConversion"/>
  </si>
  <si>
    <t>菇</t>
    <phoneticPr fontId="20" type="noConversion"/>
  </si>
  <si>
    <t>炒</t>
    <phoneticPr fontId="20" type="noConversion"/>
  </si>
  <si>
    <t>脆</t>
    <phoneticPr fontId="20" type="noConversion"/>
  </si>
  <si>
    <t>QR Code</t>
    <phoneticPr fontId="20" type="noConversion"/>
  </si>
  <si>
    <t>CAS</t>
    <phoneticPr fontId="20" type="noConversion"/>
  </si>
  <si>
    <t xml:space="preserve">有機青菜              </t>
    <phoneticPr fontId="20" type="noConversion"/>
  </si>
  <si>
    <t>排</t>
    <phoneticPr fontId="20" type="noConversion"/>
  </si>
  <si>
    <t>機</t>
    <phoneticPr fontId="20" type="noConversion"/>
  </si>
  <si>
    <t>3.紅片</t>
  </si>
  <si>
    <t>3.肉絲</t>
  </si>
  <si>
    <t>白米</t>
    <phoneticPr fontId="20" type="noConversion"/>
  </si>
  <si>
    <t>飯</t>
    <phoneticPr fontId="20" type="noConversion"/>
  </si>
  <si>
    <t>白米</t>
    <phoneticPr fontId="20" type="noConversion"/>
  </si>
  <si>
    <t>糙</t>
    <phoneticPr fontId="20" type="noConversion"/>
  </si>
  <si>
    <t>糙米</t>
    <phoneticPr fontId="20" type="noConversion"/>
  </si>
  <si>
    <t>糙</t>
    <phoneticPr fontId="20" type="noConversion"/>
  </si>
  <si>
    <t>糙米</t>
    <phoneticPr fontId="20" type="noConversion"/>
  </si>
  <si>
    <t>瓜</t>
    <phoneticPr fontId="20" type="noConversion"/>
  </si>
  <si>
    <t>蘑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</si>
  <si>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</si>
  <si>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</si>
  <si>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</si>
  <si>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</si>
  <si>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蛋</t>
    <phoneticPr fontId="20" type="noConversion"/>
  </si>
  <si>
    <t>年 級</t>
    <phoneticPr fontId="20" type="noConversion"/>
  </si>
  <si>
    <t>營養供應比例</t>
    <phoneticPr fontId="20" type="noConversion"/>
  </si>
  <si>
    <t>年 級</t>
    <phoneticPr fontId="20" type="noConversion"/>
  </si>
  <si>
    <t>營養供應比例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</si>
  <si>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</si>
  <si>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</si>
  <si>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</si>
  <si>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</si>
  <si>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</si>
  <si>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有</t>
    <phoneticPr fontId="20" type="noConversion"/>
  </si>
  <si>
    <t>排骨</t>
    <phoneticPr fontId="20" type="noConversion"/>
  </si>
  <si>
    <t>水果每人1份</t>
    <phoneticPr fontId="20" type="noConversion"/>
  </si>
  <si>
    <t>絲</t>
    <phoneticPr fontId="20" type="noConversion"/>
  </si>
  <si>
    <t>飯</t>
    <phoneticPr fontId="20" type="noConversion"/>
  </si>
  <si>
    <t>醬</t>
    <phoneticPr fontId="20" type="noConversion"/>
  </si>
  <si>
    <t>燒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</si>
  <si>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</si>
  <si>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</si>
  <si>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</si>
  <si>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</si>
  <si>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脆</t>
    <phoneticPr fontId="20" type="noConversion"/>
  </si>
  <si>
    <t>紅絲</t>
    <phoneticPr fontId="20" type="noConversion"/>
  </si>
  <si>
    <t>蒜仁</t>
    <phoneticPr fontId="20" type="noConversion"/>
  </si>
  <si>
    <t>蘑菇醬</t>
    <phoneticPr fontId="20" type="noConversion"/>
  </si>
  <si>
    <t xml:space="preserve">時蔬青菜              </t>
    <phoneticPr fontId="20" type="noConversion"/>
  </si>
  <si>
    <t>營養供應比例</t>
    <phoneticPr fontId="20" type="noConversion"/>
  </si>
  <si>
    <t>執行秘書:</t>
    <phoneticPr fontId="20" type="noConversion"/>
  </si>
  <si>
    <t>廠商營養師:</t>
    <phoneticPr fontId="20" type="noConversion"/>
  </si>
  <si>
    <t>校長:</t>
    <phoneticPr fontId="20" type="noConversion"/>
  </si>
  <si>
    <t>視導營養師:</t>
    <phoneticPr fontId="20" type="noConversion"/>
  </si>
  <si>
    <t>標章類別</t>
    <phoneticPr fontId="20" type="noConversion"/>
  </si>
  <si>
    <t>有機青菜</t>
    <phoneticPr fontId="20" type="noConversion"/>
  </si>
  <si>
    <t>高</t>
    <phoneticPr fontId="20" type="noConversion"/>
  </si>
  <si>
    <t>麗</t>
    <phoneticPr fontId="20" type="noConversion"/>
  </si>
  <si>
    <t>菜</t>
    <phoneticPr fontId="20" type="noConversion"/>
  </si>
  <si>
    <t>紅</t>
    <phoneticPr fontId="20" type="noConversion"/>
  </si>
  <si>
    <t>高麗菜</t>
    <phoneticPr fontId="20" type="noConversion"/>
  </si>
  <si>
    <t>紅絲</t>
    <phoneticPr fontId="20" type="noConversion"/>
  </si>
  <si>
    <t xml:space="preserve">脆炒蔬菜       </t>
    <phoneticPr fontId="20" type="noConversion"/>
  </si>
  <si>
    <r>
      <t xml:space="preserve">紅燒排骨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</si>
  <si>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 xml:space="preserve">脆炒蔬菜       </t>
    <phoneticPr fontId="20" type="noConversion"/>
  </si>
  <si>
    <t>QR Code</t>
    <phoneticPr fontId="20" type="noConversion"/>
  </si>
  <si>
    <t>青</t>
    <phoneticPr fontId="20" type="noConversion"/>
  </si>
  <si>
    <t>菜</t>
    <phoneticPr fontId="20" type="noConversion"/>
  </si>
  <si>
    <t>肉丁</t>
    <phoneticPr fontId="20" type="noConversion"/>
  </si>
  <si>
    <t>白米(g)</t>
  </si>
  <si>
    <t>豆</t>
    <phoneticPr fontId="20" type="noConversion"/>
  </si>
  <si>
    <t>(炒)</t>
    <phoneticPr fontId="20" type="noConversion"/>
  </si>
  <si>
    <t>2.雞肉</t>
    <phoneticPr fontId="20" type="noConversion"/>
  </si>
  <si>
    <t>絞肉</t>
    <phoneticPr fontId="20" type="noConversion"/>
  </si>
  <si>
    <t>豆</t>
  </si>
  <si>
    <t>青蔥</t>
    <phoneticPr fontId="20" type="noConversion"/>
  </si>
  <si>
    <t>塔</t>
    <phoneticPr fontId="20" type="noConversion"/>
  </si>
  <si>
    <t>九層塔</t>
    <phoneticPr fontId="20" type="noConversion"/>
  </si>
  <si>
    <t>香</t>
    <phoneticPr fontId="20" type="noConversion"/>
  </si>
  <si>
    <t>海茸</t>
    <phoneticPr fontId="20" type="noConversion"/>
  </si>
  <si>
    <t>海</t>
    <phoneticPr fontId="20" type="noConversion"/>
  </si>
  <si>
    <t>茸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</si>
  <si>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</si>
  <si>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</si>
  <si>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</si>
  <si>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</si>
  <si>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紅</t>
  </si>
  <si>
    <t>燒</t>
  </si>
  <si>
    <t>排</t>
  </si>
  <si>
    <t>滷包</t>
    <phoneticPr fontId="20" type="noConversion"/>
  </si>
  <si>
    <t>骨</t>
  </si>
  <si>
    <t>豬</t>
    <phoneticPr fontId="20" type="noConversion"/>
  </si>
  <si>
    <t>白蛋</t>
    <phoneticPr fontId="20" type="noConversion"/>
  </si>
  <si>
    <t>蛋</t>
  </si>
  <si>
    <t xml:space="preserve">脆炒蔬菜       </t>
    <phoneticPr fontId="20" type="noConversion"/>
  </si>
  <si>
    <t xml:space="preserve">脆炒蔬菜       </t>
    <phoneticPr fontId="20" type="noConversion"/>
  </si>
  <si>
    <t>骨</t>
    <phoneticPr fontId="20" type="noConversion"/>
  </si>
  <si>
    <t>柳</t>
    <phoneticPr fontId="20" type="noConversion"/>
  </si>
  <si>
    <t>小蝦米</t>
    <phoneticPr fontId="20" type="noConversion"/>
  </si>
  <si>
    <t>主菜</t>
    <phoneticPr fontId="20" type="noConversion"/>
  </si>
  <si>
    <t>副菜1</t>
    <phoneticPr fontId="20" type="noConversion"/>
  </si>
  <si>
    <t>副菜2</t>
  </si>
  <si>
    <t>副
菜一</t>
    <phoneticPr fontId="20" type="noConversion"/>
  </si>
  <si>
    <t>副
菜二</t>
    <phoneticPr fontId="20" type="noConversion"/>
  </si>
  <si>
    <t>1.洋蔥</t>
  </si>
  <si>
    <t>2.蛋</t>
  </si>
  <si>
    <t xml:space="preserve">脆炒蔬菜       </t>
    <phoneticPr fontId="20" type="noConversion"/>
  </si>
  <si>
    <t>10/01＜一＞</t>
    <phoneticPr fontId="20" type="noConversion"/>
  </si>
  <si>
    <t>10/02＜二＞</t>
    <phoneticPr fontId="20" type="noConversion"/>
  </si>
  <si>
    <t>10/03＜三＞</t>
    <phoneticPr fontId="20" type="noConversion"/>
  </si>
  <si>
    <t>10/04＜四＞</t>
    <phoneticPr fontId="20" type="noConversion"/>
  </si>
  <si>
    <t>10/05＜五＞</t>
    <phoneticPr fontId="20" type="noConversion"/>
  </si>
  <si>
    <t>10/08＜一＞</t>
    <phoneticPr fontId="20" type="noConversion"/>
  </si>
  <si>
    <t>10/09＜二＞</t>
    <phoneticPr fontId="20" type="noConversion"/>
  </si>
  <si>
    <t>10/10＜三＞</t>
    <phoneticPr fontId="20" type="noConversion"/>
  </si>
  <si>
    <t>10/11＜四＞</t>
    <phoneticPr fontId="20" type="noConversion"/>
  </si>
  <si>
    <t>10/12＜五＞</t>
    <phoneticPr fontId="20" type="noConversion"/>
  </si>
  <si>
    <t>10/15＜一＞</t>
    <phoneticPr fontId="20" type="noConversion"/>
  </si>
  <si>
    <t>10/16＜二＞</t>
    <phoneticPr fontId="20" type="noConversion"/>
  </si>
  <si>
    <t>10/17＜三＞</t>
    <phoneticPr fontId="20" type="noConversion"/>
  </si>
  <si>
    <t>10/18＜四＞</t>
    <phoneticPr fontId="20" type="noConversion"/>
  </si>
  <si>
    <t>10/19＜五＞</t>
    <phoneticPr fontId="20" type="noConversion"/>
  </si>
  <si>
    <t>10/22＜一＞</t>
    <phoneticPr fontId="20" type="noConversion"/>
  </si>
  <si>
    <t>10/23＜二＞</t>
    <phoneticPr fontId="20" type="noConversion"/>
  </si>
  <si>
    <t>10/24＜三＞</t>
    <phoneticPr fontId="20" type="noConversion"/>
  </si>
  <si>
    <t>10/25＜四＞</t>
    <phoneticPr fontId="20" type="noConversion"/>
  </si>
  <si>
    <t>10/26＜五＞</t>
    <phoneticPr fontId="20" type="noConversion"/>
  </si>
  <si>
    <t>10/29＜一＞</t>
    <phoneticPr fontId="20" type="noConversion"/>
  </si>
  <si>
    <t>10/30＜二＞</t>
    <phoneticPr fontId="20" type="noConversion"/>
  </si>
  <si>
    <t>10/31＜三＞</t>
    <phoneticPr fontId="20" type="noConversion"/>
  </si>
  <si>
    <t>蔬菜百頁</t>
    <phoneticPr fontId="20" type="noConversion"/>
  </si>
  <si>
    <t>QR Code</t>
    <phoneticPr fontId="20" type="noConversion"/>
  </si>
  <si>
    <t>107年10月營養午餐</t>
    <phoneticPr fontId="20" type="noConversion"/>
  </si>
  <si>
    <t xml:space="preserve">黃瓜肉片  </t>
    <phoneticPr fontId="20" type="noConversion"/>
  </si>
  <si>
    <t>炒</t>
    <phoneticPr fontId="20" type="noConversion"/>
  </si>
  <si>
    <r>
      <t xml:space="preserve">糖醋魚丁     </t>
    </r>
    <r>
      <rPr>
        <b/>
        <sz val="12"/>
        <color rgb="FF00B050"/>
        <rFont val="標楷體"/>
        <family val="4"/>
        <charset val="136"/>
      </rPr>
      <t>(CAS標章)</t>
    </r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</si>
  <si>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</si>
  <si>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</si>
  <si>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</si>
  <si>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</si>
  <si>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</si>
  <si>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 xml:space="preserve">2.豆腐(盒) </t>
    <phoneticPr fontId="20" type="noConversion"/>
  </si>
  <si>
    <t>豆</t>
    <phoneticPr fontId="20" type="noConversion"/>
  </si>
  <si>
    <t>3.味增</t>
    <phoneticPr fontId="20" type="noConversion"/>
  </si>
  <si>
    <t>腐</t>
    <phoneticPr fontId="20" type="noConversion"/>
  </si>
  <si>
    <t>湯</t>
    <phoneticPr fontId="20" type="noConversion"/>
  </si>
  <si>
    <r>
      <t xml:space="preserve">沙茶肉片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</si>
  <si>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</si>
  <si>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</si>
  <si>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</si>
  <si>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</si>
  <si>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附餐</t>
    <phoneticPr fontId="20" type="noConversion"/>
  </si>
  <si>
    <t>熱量</t>
    <phoneticPr fontId="20" type="noConversion"/>
  </si>
  <si>
    <t>雙十節</t>
    <phoneticPr fontId="20" type="noConversion"/>
  </si>
  <si>
    <t>湯</t>
    <phoneticPr fontId="20" type="noConversion"/>
  </si>
  <si>
    <t>(炒)</t>
    <phoneticPr fontId="20" type="noConversion"/>
  </si>
  <si>
    <t>(魯)</t>
    <phoneticPr fontId="20" type="noConversion"/>
  </si>
  <si>
    <t>糖</t>
    <phoneticPr fontId="20" type="noConversion"/>
  </si>
  <si>
    <t>魚丁</t>
    <phoneticPr fontId="20" type="noConversion"/>
  </si>
  <si>
    <t>CAS</t>
    <phoneticPr fontId="20" type="noConversion"/>
  </si>
  <si>
    <t>醋</t>
    <phoneticPr fontId="20" type="noConversion"/>
  </si>
  <si>
    <t>紅絲</t>
    <phoneticPr fontId="20" type="noConversion"/>
  </si>
  <si>
    <t>魚</t>
    <phoneticPr fontId="20" type="noConversion"/>
  </si>
  <si>
    <t>丁</t>
    <phoneticPr fontId="20" type="noConversion"/>
  </si>
  <si>
    <t>玉</t>
  </si>
  <si>
    <t>玉米</t>
    <phoneticPr fontId="20" type="noConversion"/>
  </si>
  <si>
    <t>米</t>
  </si>
  <si>
    <t>肉燥</t>
    <phoneticPr fontId="20" type="noConversion"/>
  </si>
  <si>
    <t>肉</t>
    <phoneticPr fontId="20" type="noConversion"/>
  </si>
  <si>
    <t>末</t>
    <phoneticPr fontId="20" type="noConversion"/>
  </si>
  <si>
    <t>竹</t>
    <phoneticPr fontId="20" type="noConversion"/>
  </si>
  <si>
    <t>竹筍</t>
    <phoneticPr fontId="20" type="noConversion"/>
  </si>
  <si>
    <t>筍</t>
    <phoneticPr fontId="20" type="noConversion"/>
  </si>
  <si>
    <t>排</t>
    <phoneticPr fontId="20" type="noConversion"/>
  </si>
  <si>
    <t>骨</t>
    <phoneticPr fontId="20" type="noConversion"/>
  </si>
  <si>
    <t>和</t>
    <phoneticPr fontId="20" type="noConversion"/>
  </si>
  <si>
    <t>風</t>
    <phoneticPr fontId="20" type="noConversion"/>
  </si>
  <si>
    <t>片</t>
    <phoneticPr fontId="20" type="noConversion"/>
  </si>
  <si>
    <t>2.肉片</t>
    <phoneticPr fontId="20" type="noConversion"/>
  </si>
  <si>
    <t>炒</t>
  </si>
  <si>
    <t>筍</t>
    <phoneticPr fontId="20" type="noConversion"/>
  </si>
  <si>
    <t>肉</t>
    <phoneticPr fontId="20" type="noConversion"/>
  </si>
  <si>
    <t>絲</t>
    <phoneticPr fontId="20" type="noConversion"/>
  </si>
  <si>
    <t>1.竹筍</t>
    <phoneticPr fontId="20" type="noConversion"/>
  </si>
  <si>
    <t>2.肉絲</t>
    <phoneticPr fontId="20" type="noConversion"/>
  </si>
  <si>
    <t>湯</t>
    <phoneticPr fontId="20" type="noConversion"/>
  </si>
  <si>
    <t>黃</t>
    <phoneticPr fontId="20" type="noConversion"/>
  </si>
  <si>
    <t>1.黃瓜</t>
    <phoneticPr fontId="20" type="noConversion"/>
  </si>
  <si>
    <t>咖</t>
  </si>
  <si>
    <t>1.雞肉(帶骨)</t>
    <phoneticPr fontId="20" type="noConversion"/>
  </si>
  <si>
    <t>哩</t>
  </si>
  <si>
    <t>2.咖哩粉</t>
  </si>
  <si>
    <t>雞</t>
  </si>
  <si>
    <t>4.馬鈴薯</t>
    <phoneticPr fontId="20" type="noConversion"/>
  </si>
  <si>
    <t>5.紅大丁</t>
    <phoneticPr fontId="20" type="noConversion"/>
  </si>
  <si>
    <t>(炒)</t>
    <phoneticPr fontId="20" type="noConversion"/>
  </si>
  <si>
    <t>小黃瓜或彩椒</t>
    <phoneticPr fontId="20" type="noConversion"/>
  </si>
  <si>
    <t>椒鹽粉</t>
    <phoneticPr fontId="20" type="noConversion"/>
  </si>
  <si>
    <t>瓜</t>
    <phoneticPr fontId="20" type="noConversion"/>
  </si>
  <si>
    <t>黃志弘</t>
    <phoneticPr fontId="20" type="noConversion"/>
  </si>
  <si>
    <t>(炸)</t>
    <phoneticPr fontId="20" type="noConversion"/>
  </si>
  <si>
    <t>南</t>
    <phoneticPr fontId="20" type="noConversion"/>
  </si>
  <si>
    <t>1.蛋</t>
    <phoneticPr fontId="20" type="noConversion"/>
  </si>
  <si>
    <t>2.南瓜</t>
    <phoneticPr fontId="20" type="noConversion"/>
  </si>
  <si>
    <t>濃</t>
    <phoneticPr fontId="20" type="noConversion"/>
  </si>
  <si>
    <t>培</t>
    <phoneticPr fontId="20" type="noConversion"/>
  </si>
  <si>
    <t>根</t>
    <phoneticPr fontId="20" type="noConversion"/>
  </si>
  <si>
    <t>培根片(瘦)</t>
    <phoneticPr fontId="20" type="noConversion"/>
  </si>
  <si>
    <t>毛</t>
    <phoneticPr fontId="20" type="noConversion"/>
  </si>
  <si>
    <t>毛豆</t>
    <phoneticPr fontId="20" type="noConversion"/>
  </si>
  <si>
    <t>干</t>
  </si>
  <si>
    <t>玉</t>
    <phoneticPr fontId="20" type="noConversion"/>
  </si>
  <si>
    <t>米</t>
    <phoneticPr fontId="20" type="noConversion"/>
  </si>
  <si>
    <t>2.玉米</t>
    <phoneticPr fontId="20" type="noConversion"/>
  </si>
  <si>
    <t>濃</t>
    <phoneticPr fontId="20" type="noConversion"/>
  </si>
  <si>
    <t>3.紅丁</t>
    <phoneticPr fontId="20" type="noConversion"/>
  </si>
  <si>
    <t>4.洋蔥</t>
    <phoneticPr fontId="20" type="noConversion"/>
  </si>
  <si>
    <t>5.奶粉</t>
    <phoneticPr fontId="20" type="noConversion"/>
  </si>
  <si>
    <t>銀</t>
    <phoneticPr fontId="20" type="noConversion"/>
  </si>
  <si>
    <t>肉丁</t>
    <phoneticPr fontId="20" type="noConversion"/>
  </si>
  <si>
    <t>蔔</t>
    <phoneticPr fontId="20" type="noConversion"/>
  </si>
  <si>
    <t>紅丁</t>
    <phoneticPr fontId="20" type="noConversion"/>
  </si>
  <si>
    <t>燒</t>
    <phoneticPr fontId="20" type="noConversion"/>
  </si>
  <si>
    <t>白丁</t>
    <phoneticPr fontId="20" type="noConversion"/>
  </si>
  <si>
    <t>海</t>
    <phoneticPr fontId="20" type="noConversion"/>
  </si>
  <si>
    <t>海帶芽</t>
    <phoneticPr fontId="20" type="noConversion"/>
  </si>
  <si>
    <t>帶</t>
    <phoneticPr fontId="20" type="noConversion"/>
  </si>
  <si>
    <t xml:space="preserve">2.豆腐(盒) </t>
    <phoneticPr fontId="20" type="noConversion"/>
  </si>
  <si>
    <t>中華</t>
    <phoneticPr fontId="20" type="noConversion"/>
  </si>
  <si>
    <t>美</t>
    <phoneticPr fontId="20" type="noConversion"/>
  </si>
  <si>
    <t>腿肉丁</t>
    <phoneticPr fontId="20" type="noConversion"/>
  </si>
  <si>
    <t>式</t>
    <phoneticPr fontId="20" type="noConversion"/>
  </si>
  <si>
    <t>炸</t>
    <phoneticPr fontId="20" type="noConversion"/>
  </si>
  <si>
    <t>雞</t>
    <phoneticPr fontId="20" type="noConversion"/>
  </si>
  <si>
    <t>豬肉片</t>
    <phoneticPr fontId="20" type="noConversion"/>
  </si>
  <si>
    <t>沙茶醬</t>
    <phoneticPr fontId="20" type="noConversion"/>
  </si>
  <si>
    <t>洋蔥或油菜</t>
    <phoneticPr fontId="20" type="noConversion"/>
  </si>
  <si>
    <t>紅片</t>
    <phoneticPr fontId="20" type="noConversion"/>
  </si>
  <si>
    <t>沙</t>
    <phoneticPr fontId="20" type="noConversion"/>
  </si>
  <si>
    <t>茶</t>
    <phoneticPr fontId="20" type="noConversion"/>
  </si>
  <si>
    <t>肉</t>
    <phoneticPr fontId="20" type="noConversion"/>
  </si>
  <si>
    <t>芽</t>
    <phoneticPr fontId="20" type="noConversion"/>
  </si>
  <si>
    <t>珍</t>
    <phoneticPr fontId="20" type="noConversion"/>
  </si>
  <si>
    <t>菇</t>
    <phoneticPr fontId="20" type="noConversion"/>
  </si>
  <si>
    <t>1.海帶芽</t>
    <phoneticPr fontId="20" type="noConversion"/>
  </si>
  <si>
    <t>豬腳</t>
    <phoneticPr fontId="20" type="noConversion"/>
  </si>
  <si>
    <t>腳</t>
    <phoneticPr fontId="20" type="noConversion"/>
  </si>
  <si>
    <t>4.油炸蔥</t>
  </si>
  <si>
    <t>5.紅絲</t>
  </si>
  <si>
    <t>3.金針菇</t>
    <phoneticPr fontId="20" type="noConversion"/>
  </si>
  <si>
    <t>1~3</t>
    <phoneticPr fontId="20" type="noConversion"/>
  </si>
  <si>
    <t>4~6</t>
    <phoneticPr fontId="20" type="noConversion"/>
  </si>
  <si>
    <t>1~3</t>
    <phoneticPr fontId="20" type="noConversion"/>
  </si>
  <si>
    <t>4~6</t>
    <phoneticPr fontId="20" type="noConversion"/>
  </si>
  <si>
    <t>1~3</t>
    <phoneticPr fontId="20" type="noConversion"/>
  </si>
  <si>
    <t>4~6</t>
    <phoneticPr fontId="20" type="noConversion"/>
  </si>
  <si>
    <r>
      <t>袖珍青花菜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0"/>
        <color indexed="16"/>
        <rFont val="標楷體"/>
        <family val="4"/>
        <charset val="136"/>
      </rPr>
      <t xml:space="preserve"> </t>
    </r>
    <phoneticPr fontId="20" type="noConversion"/>
  </si>
  <si>
    <t xml:space="preserve">脆炒蔬菜       </t>
    <phoneticPr fontId="20" type="noConversion"/>
  </si>
  <si>
    <t xml:space="preserve">什錦飯湯  </t>
    <phoneticPr fontId="20" type="noConversion"/>
  </si>
  <si>
    <t>奶酪堡</t>
    <phoneticPr fontId="20" type="noConversion"/>
  </si>
  <si>
    <t>白米飯</t>
    <phoneticPr fontId="20" type="noConversion"/>
  </si>
  <si>
    <t>白米飯</t>
    <phoneticPr fontId="20" type="noConversion"/>
  </si>
  <si>
    <t xml:space="preserve">五穀飯 </t>
    <phoneticPr fontId="20" type="noConversion"/>
  </si>
  <si>
    <t>芋香白菜魯</t>
    <phoneticPr fontId="20" type="noConversion"/>
  </si>
  <si>
    <t>蔬菜黑輪</t>
    <phoneticPr fontId="20" type="noConversion"/>
  </si>
  <si>
    <t>鐵板麵條</t>
    <phoneticPr fontId="20" type="noConversion"/>
  </si>
  <si>
    <t>塔香海茸</t>
    <phoneticPr fontId="20" type="noConversion"/>
  </si>
  <si>
    <r>
      <t>培根高麗菜</t>
    </r>
    <r>
      <rPr>
        <b/>
        <sz val="10"/>
        <color rgb="FF00B050"/>
        <rFont val="標楷體"/>
        <family val="4"/>
        <charset val="136"/>
      </rPr>
      <t>(QR Code)</t>
    </r>
    <phoneticPr fontId="20" type="noConversion"/>
  </si>
  <si>
    <t>小餐包</t>
    <phoneticPr fontId="20" type="noConversion"/>
  </si>
  <si>
    <r>
      <t xml:space="preserve">紅絲炒蛋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</si>
  <si>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蘑菇豬柳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</si>
  <si>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花生滷豆干</t>
    <phoneticPr fontId="20" type="noConversion"/>
  </si>
  <si>
    <t>麻婆豆腐</t>
    <phoneticPr fontId="20" type="noConversion"/>
  </si>
  <si>
    <r>
      <t xml:space="preserve">銀蔔燒肉   </t>
    </r>
    <r>
      <rPr>
        <b/>
        <sz val="10"/>
        <color indexed="12"/>
        <rFont val="標楷體"/>
        <family val="4"/>
        <charset val="136"/>
      </rPr>
      <t xml:space="preserve">(CAS標章)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</si>
  <si>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t>咖哩薯丁</t>
    <phoneticPr fontId="20" type="noConversion"/>
  </si>
  <si>
    <r>
      <t xml:space="preserve">銀芽肉絲  </t>
    </r>
    <r>
      <rPr>
        <b/>
        <sz val="8"/>
        <color indexed="16"/>
        <rFont val="標楷體"/>
        <family val="4"/>
        <charset val="136"/>
      </rPr>
      <t>(QR Code)</t>
    </r>
    <phoneticPr fontId="20" type="noConversion"/>
  </si>
  <si>
    <t>無骨雞排</t>
    <phoneticPr fontId="20" type="noConversion"/>
  </si>
  <si>
    <t>小餐包</t>
    <phoneticPr fontId="20" type="noConversion"/>
  </si>
  <si>
    <r>
      <t xml:space="preserve">玉米茄汁醬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</si>
  <si>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蜜汁肉排</t>
    <phoneticPr fontId="20" type="noConversion"/>
  </si>
  <si>
    <r>
      <t xml:space="preserve">筍乾扣肉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</si>
  <si>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>大溪豆干魯肉臊</t>
    </r>
    <r>
      <rPr>
        <b/>
        <sz val="10"/>
        <color rgb="FF00B050"/>
        <rFont val="標楷體"/>
        <family val="4"/>
        <charset val="136"/>
      </rPr>
      <t>(CAS標章)</t>
    </r>
    <phoneticPr fontId="20" type="noConversion"/>
  </si>
  <si>
    <t>素食</t>
    <phoneticPr fontId="20" type="noConversion"/>
  </si>
  <si>
    <r>
      <t xml:space="preserve">麻油素雞 </t>
    </r>
    <r>
      <rPr>
        <b/>
        <sz val="12"/>
        <color indexed="16"/>
        <rFont val="標楷體"/>
        <family val="4"/>
        <charset val="136"/>
      </rPr>
      <t xml:space="preserve">      </t>
    </r>
    <r>
      <rPr>
        <b/>
        <sz val="8"/>
        <color indexed="17"/>
        <rFont val="標楷體"/>
        <family val="4"/>
        <charset val="136"/>
      </rPr>
      <t xml:space="preserve"> </t>
    </r>
    <phoneticPr fontId="20" type="noConversion"/>
  </si>
  <si>
    <t xml:space="preserve">筍乾麵筋    </t>
    <phoneticPr fontId="20" type="noConversion"/>
  </si>
  <si>
    <t xml:space="preserve">素飯湯  </t>
    <phoneticPr fontId="20" type="noConversion"/>
  </si>
  <si>
    <t>大溪豆干</t>
    <phoneticPr fontId="20" type="noConversion"/>
  </si>
  <si>
    <t xml:space="preserve">燴黃瓜  </t>
    <phoneticPr fontId="20" type="noConversion"/>
  </si>
  <si>
    <r>
      <t xml:space="preserve">紅燒豆腐    </t>
    </r>
    <r>
      <rPr>
        <b/>
        <sz val="10"/>
        <color indexed="17"/>
        <rFont val="標楷體"/>
        <family val="4"/>
        <charset val="136"/>
      </rPr>
      <t xml:space="preserve"> 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</si>
  <si>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>毛豆三色</t>
    <phoneticPr fontId="20" type="noConversion"/>
  </si>
  <si>
    <t xml:space="preserve">糖醋素魚     </t>
    <phoneticPr fontId="20" type="noConversion"/>
  </si>
  <si>
    <t xml:space="preserve">白菇炒長豆  </t>
    <phoneticPr fontId="20" type="noConversion"/>
  </si>
  <si>
    <t xml:space="preserve">和風豆腐  </t>
    <phoneticPr fontId="20" type="noConversion"/>
  </si>
  <si>
    <t>蔬菜素黑輪</t>
    <phoneticPr fontId="20" type="noConversion"/>
  </si>
  <si>
    <r>
      <t xml:space="preserve">和風炒肉片  </t>
    </r>
    <r>
      <rPr>
        <b/>
        <sz val="10"/>
        <color indexed="17"/>
        <rFont val="標楷體"/>
        <family val="4"/>
        <charset val="136"/>
      </rPr>
      <t>(CAS標章)</t>
    </r>
    <phoneticPr fontId="20" type="noConversion"/>
  </si>
  <si>
    <t xml:space="preserve">咖哩素雞     </t>
    <phoneticPr fontId="20" type="noConversion"/>
  </si>
  <si>
    <t>脆炒竹筍</t>
    <phoneticPr fontId="20" type="noConversion"/>
  </si>
  <si>
    <t>什錦豆包</t>
    <phoneticPr fontId="20" type="noConversion"/>
  </si>
  <si>
    <t xml:space="preserve">藥膳素排骨   </t>
    <phoneticPr fontId="20" type="noConversion"/>
  </si>
  <si>
    <t>豆皮高麗菜</t>
    <phoneticPr fontId="20" type="noConversion"/>
  </si>
  <si>
    <t>素肉排</t>
    <phoneticPr fontId="20" type="noConversion"/>
  </si>
  <si>
    <t>綜合炸物</t>
    <phoneticPr fontId="20" type="noConversion"/>
  </si>
  <si>
    <t xml:space="preserve">蘑菇什菇     </t>
    <phoneticPr fontId="20" type="noConversion"/>
  </si>
  <si>
    <t xml:space="preserve">燙秋葵    </t>
    <phoneticPr fontId="20" type="noConversion"/>
  </si>
  <si>
    <r>
      <t>銀蔔滷味</t>
    </r>
    <r>
      <rPr>
        <b/>
        <sz val="10"/>
        <color indexed="12"/>
        <rFont val="標楷體"/>
        <family val="4"/>
        <charset val="136"/>
      </rPr>
      <t xml:space="preserve">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</si>
  <si>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t>蔬菜素肉粥</t>
    <phoneticPr fontId="20" type="noConversion"/>
  </si>
  <si>
    <r>
      <t xml:space="preserve">炸百頁豆腐  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</si>
  <si>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t xml:space="preserve">沙茶素羊    </t>
    <phoneticPr fontId="20" type="noConversion"/>
  </si>
  <si>
    <t>芋籤粿</t>
    <phoneticPr fontId="20" type="noConversion"/>
  </si>
  <si>
    <r>
      <t>鮑菇青花菜</t>
    </r>
    <r>
      <rPr>
        <b/>
        <sz val="10"/>
        <color indexed="17"/>
        <rFont val="標楷體"/>
        <family val="4"/>
        <charset val="136"/>
      </rPr>
      <t/>
    </r>
    <phoneticPr fontId="20" type="noConversion"/>
  </si>
  <si>
    <t xml:space="preserve">紅燒麵輪    </t>
    <phoneticPr fontId="20" type="noConversion"/>
  </si>
  <si>
    <t xml:space="preserve">銀芽素肉絲  </t>
    <phoneticPr fontId="20" type="noConversion"/>
  </si>
  <si>
    <t xml:space="preserve">鳳醬蒸素雪魚    </t>
    <phoneticPr fontId="20" type="noConversion"/>
  </si>
  <si>
    <t xml:space="preserve">玉米茄汁醬    </t>
    <phoneticPr fontId="20" type="noConversion"/>
  </si>
  <si>
    <r>
      <t>袖珍青花菜</t>
    </r>
    <r>
      <rPr>
        <b/>
        <sz val="10"/>
        <color indexed="16"/>
        <rFont val="標楷體"/>
        <family val="4"/>
        <charset val="136"/>
      </rPr>
      <t xml:space="preserve"> </t>
    </r>
    <phoneticPr fontId="20" type="noConversion"/>
  </si>
  <si>
    <t>花生滷豬腳</t>
    <phoneticPr fontId="20" type="noConversion"/>
  </si>
  <si>
    <t xml:space="preserve"> 107 學年度    第一學期  第6週學生午餐供應週期性食譜設計表</t>
    <phoneticPr fontId="20" type="noConversion"/>
  </si>
  <si>
    <t>單位</t>
    <phoneticPr fontId="20" type="noConversion"/>
  </si>
  <si>
    <t>公斤</t>
    <phoneticPr fontId="20" type="noConversion"/>
  </si>
  <si>
    <t>人數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</si>
  <si>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</si>
  <si>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</si>
  <si>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</si>
  <si>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</si>
  <si>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</si>
  <si>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</si>
  <si>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</si>
  <si>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</si>
  <si>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</si>
  <si>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</si>
  <si>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C</t>
    <phoneticPr fontId="20" type="noConversion"/>
  </si>
  <si>
    <t>P</t>
    <phoneticPr fontId="20" type="noConversion"/>
  </si>
  <si>
    <t>V</t>
    <phoneticPr fontId="20" type="noConversion"/>
  </si>
  <si>
    <t>採購量</t>
    <phoneticPr fontId="20" type="noConversion"/>
  </si>
  <si>
    <t>標章類別</t>
    <phoneticPr fontId="20" type="noConversion"/>
  </si>
  <si>
    <t>主
食</t>
    <phoneticPr fontId="20" type="noConversion"/>
  </si>
  <si>
    <t>糙</t>
    <phoneticPr fontId="20" type="noConversion"/>
  </si>
  <si>
    <t>白米</t>
    <phoneticPr fontId="20" type="noConversion"/>
  </si>
  <si>
    <t>茄</t>
    <phoneticPr fontId="20" type="noConversion"/>
  </si>
  <si>
    <t>米</t>
    <phoneticPr fontId="20" type="noConversion"/>
  </si>
  <si>
    <t>糙米</t>
    <phoneticPr fontId="20" type="noConversion"/>
  </si>
  <si>
    <t>汁</t>
    <phoneticPr fontId="20" type="noConversion"/>
  </si>
  <si>
    <t>飯</t>
    <phoneticPr fontId="20" type="noConversion"/>
  </si>
  <si>
    <t>主
菜</t>
    <phoneticPr fontId="20" type="noConversion"/>
  </si>
  <si>
    <t>筍</t>
    <phoneticPr fontId="20" type="noConversion"/>
  </si>
  <si>
    <t>肉丁</t>
    <phoneticPr fontId="20" type="noConversion"/>
  </si>
  <si>
    <t>CAS</t>
    <phoneticPr fontId="20" type="noConversion"/>
  </si>
  <si>
    <t>紅</t>
    <phoneticPr fontId="20" type="noConversion"/>
  </si>
  <si>
    <t>1.雞翅</t>
    <phoneticPr fontId="20" type="noConversion"/>
  </si>
  <si>
    <t>QR Code</t>
    <phoneticPr fontId="20" type="noConversion"/>
  </si>
  <si>
    <t>干</t>
    <phoneticPr fontId="20" type="noConversion"/>
  </si>
  <si>
    <t>筍干</t>
    <phoneticPr fontId="20" type="noConversion"/>
  </si>
  <si>
    <t>燒</t>
    <phoneticPr fontId="20" type="noConversion"/>
  </si>
  <si>
    <t>2.滷包(1粒/100人)</t>
    <phoneticPr fontId="20" type="noConversion"/>
  </si>
  <si>
    <t>扣</t>
    <phoneticPr fontId="20" type="noConversion"/>
  </si>
  <si>
    <t>雞</t>
    <phoneticPr fontId="20" type="noConversion"/>
  </si>
  <si>
    <t>3.薑片</t>
    <phoneticPr fontId="20" type="noConversion"/>
  </si>
  <si>
    <t>肉</t>
    <phoneticPr fontId="20" type="noConversion"/>
  </si>
  <si>
    <t>翅</t>
    <phoneticPr fontId="20" type="noConversion"/>
  </si>
  <si>
    <t>4.醬油</t>
    <phoneticPr fontId="20" type="noConversion"/>
  </si>
  <si>
    <t>(滷)</t>
    <phoneticPr fontId="20" type="noConversion"/>
  </si>
  <si>
    <t>(魯)</t>
    <phoneticPr fontId="20" type="noConversion"/>
  </si>
  <si>
    <t>副
菜一</t>
    <phoneticPr fontId="20" type="noConversion"/>
  </si>
  <si>
    <t>蔬</t>
    <phoneticPr fontId="20" type="noConversion"/>
  </si>
  <si>
    <t>1.百頁豆腐</t>
    <phoneticPr fontId="20" type="noConversion"/>
  </si>
  <si>
    <t>袖</t>
    <phoneticPr fontId="20" type="noConversion"/>
  </si>
  <si>
    <t>1.青花菜</t>
    <phoneticPr fontId="20" type="noConversion"/>
  </si>
  <si>
    <t>CAS</t>
    <phoneticPr fontId="20" type="noConversion"/>
  </si>
  <si>
    <t>黃</t>
    <phoneticPr fontId="20" type="noConversion"/>
  </si>
  <si>
    <t>1.大黃瓜</t>
    <phoneticPr fontId="20" type="noConversion"/>
  </si>
  <si>
    <t>菜</t>
    <phoneticPr fontId="20" type="noConversion"/>
  </si>
  <si>
    <t>2.杏鮑菇</t>
    <phoneticPr fontId="20" type="noConversion"/>
  </si>
  <si>
    <t>珍</t>
    <phoneticPr fontId="20" type="noConversion"/>
  </si>
  <si>
    <t>2.袖珍菇</t>
    <phoneticPr fontId="20" type="noConversion"/>
  </si>
  <si>
    <t>瓜</t>
    <phoneticPr fontId="20" type="noConversion"/>
  </si>
  <si>
    <t>2.肉片</t>
    <phoneticPr fontId="20" type="noConversion"/>
  </si>
  <si>
    <t>百</t>
    <phoneticPr fontId="20" type="noConversion"/>
  </si>
  <si>
    <t>3.高麗菜</t>
    <phoneticPr fontId="20" type="noConversion"/>
  </si>
  <si>
    <t>青</t>
    <phoneticPr fontId="20" type="noConversion"/>
  </si>
  <si>
    <t>3.紅片</t>
    <phoneticPr fontId="20" type="noConversion"/>
  </si>
  <si>
    <t>炒</t>
    <phoneticPr fontId="20" type="noConversion"/>
  </si>
  <si>
    <t>3.紅蘿蔔</t>
    <phoneticPr fontId="20" type="noConversion"/>
  </si>
  <si>
    <t>肉</t>
    <phoneticPr fontId="20" type="noConversion"/>
  </si>
  <si>
    <t>頁</t>
    <phoneticPr fontId="20" type="noConversion"/>
  </si>
  <si>
    <t>4.木耳</t>
    <phoneticPr fontId="20" type="noConversion"/>
  </si>
  <si>
    <t>花</t>
    <phoneticPr fontId="20" type="noConversion"/>
  </si>
  <si>
    <t>4.肉絲</t>
    <phoneticPr fontId="20" type="noConversion"/>
  </si>
  <si>
    <t>蛋</t>
    <phoneticPr fontId="20" type="noConversion"/>
  </si>
  <si>
    <t>片</t>
    <phoneticPr fontId="20" type="noConversion"/>
  </si>
  <si>
    <t>(炒)</t>
    <phoneticPr fontId="20" type="noConversion"/>
  </si>
  <si>
    <t>菜</t>
    <phoneticPr fontId="20" type="noConversion"/>
  </si>
  <si>
    <t>5.蒜仁</t>
    <phoneticPr fontId="20" type="noConversion"/>
  </si>
  <si>
    <t>副
菜二</t>
    <phoneticPr fontId="20" type="noConversion"/>
  </si>
  <si>
    <t>時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</si>
  <si>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</si>
  <si>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</si>
  <si>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</si>
  <si>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蔬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</si>
  <si>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</si>
  <si>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</si>
  <si>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湯</t>
    <phoneticPr fontId="20" type="noConversion"/>
  </si>
  <si>
    <t>玉</t>
    <phoneticPr fontId="20" type="noConversion"/>
  </si>
  <si>
    <t>1.蛋</t>
    <phoneticPr fontId="20" type="noConversion"/>
  </si>
  <si>
    <t>冬</t>
    <phoneticPr fontId="20" type="noConversion"/>
  </si>
  <si>
    <t>1.冬瓜</t>
    <phoneticPr fontId="20" type="noConversion"/>
  </si>
  <si>
    <t>2.玉米</t>
    <phoneticPr fontId="20" type="noConversion"/>
  </si>
  <si>
    <t>2.大骨</t>
    <phoneticPr fontId="20" type="noConversion"/>
  </si>
  <si>
    <t>3.香菜</t>
    <phoneticPr fontId="20" type="noConversion"/>
  </si>
  <si>
    <t>少許</t>
    <phoneticPr fontId="20" type="noConversion"/>
  </si>
  <si>
    <t>大</t>
    <phoneticPr fontId="20" type="noConversion"/>
  </si>
  <si>
    <t>湯</t>
    <phoneticPr fontId="20" type="noConversion"/>
  </si>
  <si>
    <t>花</t>
    <phoneticPr fontId="20" type="noConversion"/>
  </si>
  <si>
    <t>骨</t>
    <phoneticPr fontId="20" type="noConversion"/>
  </si>
  <si>
    <t>年 級</t>
    <phoneticPr fontId="20" type="noConversion"/>
  </si>
  <si>
    <t>1~3</t>
    <phoneticPr fontId="20" type="noConversion"/>
  </si>
  <si>
    <t>4~6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</si>
  <si>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</si>
  <si>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</si>
  <si>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</si>
  <si>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</si>
  <si>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</si>
  <si>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</si>
  <si>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</si>
  <si>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</si>
  <si>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</si>
  <si>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</si>
  <si>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視導營養師:</t>
    <phoneticPr fontId="20" type="noConversion"/>
  </si>
  <si>
    <t>九層塔</t>
    <phoneticPr fontId="20" type="noConversion"/>
  </si>
  <si>
    <t>雞</t>
    <phoneticPr fontId="20" type="noConversion"/>
  </si>
  <si>
    <t>薑片</t>
    <phoneticPr fontId="20" type="noConversion"/>
  </si>
  <si>
    <t>杏鮑菇</t>
    <phoneticPr fontId="20" type="noConversion"/>
  </si>
  <si>
    <t>麻</t>
    <phoneticPr fontId="20" type="noConversion"/>
  </si>
  <si>
    <t>油</t>
    <phoneticPr fontId="20" type="noConversion"/>
  </si>
  <si>
    <t>(炒)</t>
  </si>
  <si>
    <t>(炒)</t>
    <phoneticPr fontId="20" type="noConversion"/>
  </si>
  <si>
    <t>雞肉</t>
    <phoneticPr fontId="20" type="noConversion"/>
  </si>
  <si>
    <t>黑麻油</t>
    <phoneticPr fontId="20" type="noConversion"/>
  </si>
  <si>
    <t>白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</si>
  <si>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</si>
  <si>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</si>
  <si>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</si>
  <si>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</si>
  <si>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</si>
  <si>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</si>
  <si>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</si>
  <si>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</si>
  <si>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</si>
  <si>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</si>
  <si>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</si>
  <si>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</si>
  <si>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</si>
  <si>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</si>
  <si>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</si>
  <si>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</si>
  <si>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肉絲</t>
    <phoneticPr fontId="20" type="noConversion"/>
  </si>
  <si>
    <t>新鮮魚丁</t>
    <phoneticPr fontId="20" type="noConversion"/>
  </si>
  <si>
    <t>花枝</t>
    <phoneticPr fontId="20" type="noConversion"/>
  </si>
  <si>
    <t>白蘿蔔</t>
    <phoneticPr fontId="20" type="noConversion"/>
  </si>
  <si>
    <t>新鮮香菇</t>
    <phoneticPr fontId="20" type="noConversion"/>
  </si>
  <si>
    <t>筍絲</t>
    <phoneticPr fontId="20" type="noConversion"/>
  </si>
  <si>
    <t>芹菜</t>
    <phoneticPr fontId="20" type="noConversion"/>
  </si>
  <si>
    <t>高麗菜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</si>
  <si>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</si>
  <si>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</si>
  <si>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什</t>
    <phoneticPr fontId="20" type="noConversion"/>
  </si>
  <si>
    <t>錦</t>
    <phoneticPr fontId="20" type="noConversion"/>
  </si>
  <si>
    <t>奶</t>
    <phoneticPr fontId="20" type="noConversion"/>
  </si>
  <si>
    <t>酪</t>
    <phoneticPr fontId="20" type="noConversion"/>
  </si>
  <si>
    <t>堡</t>
    <phoneticPr fontId="20" type="noConversion"/>
  </si>
  <si>
    <t>奶酪堡</t>
    <phoneticPr fontId="20" type="noConversion"/>
  </si>
  <si>
    <t>1.肉燥</t>
    <phoneticPr fontId="20" type="noConversion"/>
  </si>
  <si>
    <t>滷</t>
    <phoneticPr fontId="20" type="noConversion"/>
  </si>
  <si>
    <t>3.油蔥酥/包</t>
    <phoneticPr fontId="20" type="noConversion"/>
  </si>
  <si>
    <t>大溪</t>
    <phoneticPr fontId="20" type="noConversion"/>
  </si>
  <si>
    <t>豆干</t>
    <phoneticPr fontId="20" type="noConversion"/>
  </si>
  <si>
    <t>魯</t>
    <phoneticPr fontId="20" type="noConversion"/>
  </si>
  <si>
    <t>肉臊</t>
    <phoneticPr fontId="20" type="noConversion"/>
  </si>
  <si>
    <t>(魯)</t>
    <phoneticPr fontId="20" type="noConversion"/>
  </si>
  <si>
    <t xml:space="preserve">脆炒蔬菜       </t>
    <phoneticPr fontId="20" type="noConversion"/>
  </si>
  <si>
    <t>2.大溪豆乾</t>
    <phoneticPr fontId="20" type="noConversion"/>
  </si>
  <si>
    <t>2.滷包(1粒/100人)</t>
    <phoneticPr fontId="20" type="noConversion"/>
  </si>
  <si>
    <t>4.醬油</t>
    <phoneticPr fontId="20" type="noConversion"/>
  </si>
  <si>
    <t>(滷)</t>
    <phoneticPr fontId="20" type="noConversion"/>
  </si>
  <si>
    <t>山東白菜</t>
    <phoneticPr fontId="20" type="noConversion"/>
  </si>
  <si>
    <t>紅絲</t>
    <phoneticPr fontId="20" type="noConversion"/>
  </si>
  <si>
    <t>魯</t>
    <phoneticPr fontId="20" type="noConversion"/>
  </si>
  <si>
    <t>木耳</t>
    <phoneticPr fontId="20" type="noConversion"/>
  </si>
  <si>
    <t>排骨</t>
    <phoneticPr fontId="20" type="noConversion"/>
  </si>
  <si>
    <t>1.洋蔥</t>
    <phoneticPr fontId="20" type="noConversion"/>
  </si>
  <si>
    <t>2.黑輪條</t>
    <phoneticPr fontId="20" type="noConversion"/>
  </si>
  <si>
    <t>黑</t>
    <phoneticPr fontId="20" type="noConversion"/>
  </si>
  <si>
    <t>輪</t>
    <phoneticPr fontId="20" type="noConversion"/>
  </si>
  <si>
    <t>5.紅絲</t>
    <phoneticPr fontId="20" type="noConversion"/>
  </si>
  <si>
    <t>鮮</t>
    <phoneticPr fontId="20" type="noConversion"/>
  </si>
  <si>
    <t>鮮筍肉絲</t>
    <phoneticPr fontId="20" type="noConversion"/>
  </si>
  <si>
    <t>匈</t>
    <phoneticPr fontId="20" type="noConversion"/>
  </si>
  <si>
    <t>腿肉丁</t>
    <phoneticPr fontId="20" type="noConversion"/>
  </si>
  <si>
    <t>牙</t>
    <phoneticPr fontId="20" type="noConversion"/>
  </si>
  <si>
    <t>洋蔥</t>
    <phoneticPr fontId="20" type="noConversion"/>
  </si>
  <si>
    <t>利</t>
    <phoneticPr fontId="20" type="noConversion"/>
  </si>
  <si>
    <t>匈牙利紅椒粉</t>
    <phoneticPr fontId="20" type="noConversion"/>
  </si>
  <si>
    <t>嫩</t>
    <phoneticPr fontId="20" type="noConversion"/>
  </si>
  <si>
    <t>麵</t>
  </si>
  <si>
    <t>1. 濕麵條</t>
    <phoneticPr fontId="20" type="noConversion"/>
  </si>
  <si>
    <t>條</t>
    <phoneticPr fontId="20" type="noConversion"/>
  </si>
  <si>
    <t>1.絞肉</t>
    <phoneticPr fontId="20" type="noConversion"/>
  </si>
  <si>
    <t>2.番茄醬</t>
  </si>
  <si>
    <t>3.黑椒醬</t>
    <phoneticPr fontId="20" type="noConversion"/>
  </si>
  <si>
    <t>4.玉米</t>
  </si>
  <si>
    <t>醬</t>
    <phoneticPr fontId="20" type="noConversion"/>
  </si>
  <si>
    <t>5.洋蔥</t>
    <phoneticPr fontId="20" type="noConversion"/>
  </si>
  <si>
    <t>蜜</t>
    <phoneticPr fontId="20" type="noConversion"/>
  </si>
  <si>
    <t>1.豬排(加工)</t>
    <phoneticPr fontId="20" type="noConversion"/>
  </si>
  <si>
    <t>2.蜜汁醬</t>
    <phoneticPr fontId="20" type="noConversion"/>
  </si>
  <si>
    <t>排</t>
    <phoneticPr fontId="20" type="noConversion"/>
  </si>
  <si>
    <t>蘿</t>
    <phoneticPr fontId="20" type="noConversion"/>
  </si>
  <si>
    <t>蔔</t>
    <phoneticPr fontId="20" type="noConversion"/>
  </si>
  <si>
    <t>蘿蔔</t>
    <phoneticPr fontId="20" type="noConversion"/>
  </si>
  <si>
    <t>(加工)</t>
    <phoneticPr fontId="20" type="noConversion"/>
  </si>
  <si>
    <t>(炸)</t>
    <phoneticPr fontId="20" type="noConversion"/>
  </si>
  <si>
    <t>無</t>
    <phoneticPr fontId="20" type="noConversion"/>
  </si>
  <si>
    <t>骨</t>
    <phoneticPr fontId="20" type="noConversion"/>
  </si>
  <si>
    <t>炸</t>
    <phoneticPr fontId="20" type="noConversion"/>
  </si>
  <si>
    <t>雞</t>
    <phoneticPr fontId="20" type="noConversion"/>
  </si>
  <si>
    <t>豬</t>
    <phoneticPr fontId="20" type="noConversion"/>
  </si>
  <si>
    <t>粗肉絲</t>
    <phoneticPr fontId="20" type="noConversion"/>
  </si>
  <si>
    <t>洋蔥</t>
    <phoneticPr fontId="20" type="noConversion"/>
  </si>
  <si>
    <t>紅絲</t>
    <phoneticPr fontId="20" type="noConversion"/>
  </si>
  <si>
    <t>花</t>
    <phoneticPr fontId="20" type="noConversion"/>
  </si>
  <si>
    <t>生</t>
    <phoneticPr fontId="20" type="noConversion"/>
  </si>
  <si>
    <t>1.豆乾</t>
    <phoneticPr fontId="20" type="noConversion"/>
  </si>
  <si>
    <t>生</t>
    <phoneticPr fontId="20" type="noConversion"/>
  </si>
  <si>
    <t>2.熟花生</t>
    <phoneticPr fontId="20" type="noConversion"/>
  </si>
  <si>
    <t>3.滷包</t>
    <phoneticPr fontId="20" type="noConversion"/>
  </si>
  <si>
    <t>5.海帶</t>
    <phoneticPr fontId="20" type="noConversion"/>
  </si>
  <si>
    <t>魯</t>
    <phoneticPr fontId="20" type="noConversion"/>
  </si>
  <si>
    <t>3.薑片</t>
    <phoneticPr fontId="20" type="noConversion"/>
  </si>
  <si>
    <t>1.全瘦絞肉</t>
    <phoneticPr fontId="20" type="noConversion"/>
  </si>
  <si>
    <t>2.高麗菜</t>
    <phoneticPr fontId="20" type="noConversion"/>
  </si>
  <si>
    <t>瘦</t>
    <phoneticPr fontId="20" type="noConversion"/>
  </si>
  <si>
    <t>3.芹菜</t>
    <phoneticPr fontId="20" type="noConversion"/>
  </si>
  <si>
    <t>4.杏鮑菇</t>
    <phoneticPr fontId="20" type="noConversion"/>
  </si>
  <si>
    <t>粥</t>
    <phoneticPr fontId="20" type="noConversion"/>
  </si>
  <si>
    <t>廣</t>
    <phoneticPr fontId="20" type="noConversion"/>
  </si>
  <si>
    <t>東</t>
    <phoneticPr fontId="20" type="noConversion"/>
  </si>
  <si>
    <t>5.玉米</t>
    <phoneticPr fontId="20" type="noConversion"/>
  </si>
  <si>
    <t>6.雞蛋</t>
    <phoneticPr fontId="20" type="noConversion"/>
  </si>
  <si>
    <t>小</t>
    <phoneticPr fontId="20" type="noConversion"/>
  </si>
  <si>
    <t>餐</t>
    <phoneticPr fontId="20" type="noConversion"/>
  </si>
  <si>
    <t>包</t>
    <phoneticPr fontId="20" type="noConversion"/>
  </si>
  <si>
    <t>7.雞茸</t>
    <phoneticPr fontId="20" type="noConversion"/>
  </si>
  <si>
    <t>廣東瘦肉粥</t>
    <phoneticPr fontId="20" type="noConversion"/>
  </si>
  <si>
    <t>百頁豆腐</t>
    <phoneticPr fontId="20" type="noConversion"/>
  </si>
  <si>
    <t>雙</t>
    <phoneticPr fontId="20" type="noConversion"/>
  </si>
  <si>
    <t>色</t>
    <phoneticPr fontId="20" type="noConversion"/>
  </si>
  <si>
    <t>1.雞肉</t>
    <phoneticPr fontId="20" type="noConversion"/>
  </si>
  <si>
    <t>4.紅大丁</t>
    <phoneticPr fontId="20" type="noConversion"/>
  </si>
  <si>
    <t>1.馬鈴薯</t>
    <phoneticPr fontId="20" type="noConversion"/>
  </si>
  <si>
    <t>3.洋蔥</t>
    <phoneticPr fontId="20" type="noConversion"/>
  </si>
  <si>
    <t>原</t>
    <phoneticPr fontId="20" type="noConversion"/>
  </si>
  <si>
    <t>水煮蛋</t>
    <phoneticPr fontId="20" type="noConversion"/>
  </si>
  <si>
    <t>原汁滷蛋</t>
    <phoneticPr fontId="20" type="noConversion"/>
  </si>
  <si>
    <t>熟花生</t>
    <phoneticPr fontId="20" type="noConversion"/>
  </si>
  <si>
    <t>花椰菜</t>
    <phoneticPr fontId="20" type="noConversion"/>
  </si>
  <si>
    <t>木耳</t>
    <phoneticPr fontId="20" type="noConversion"/>
  </si>
  <si>
    <t>蒜仁</t>
    <phoneticPr fontId="20" type="noConversion"/>
  </si>
  <si>
    <t>椰</t>
    <phoneticPr fontId="20" type="noConversion"/>
  </si>
  <si>
    <t>銀</t>
    <phoneticPr fontId="20" type="noConversion"/>
  </si>
  <si>
    <t>芽</t>
    <phoneticPr fontId="20" type="noConversion"/>
  </si>
  <si>
    <t>肉</t>
    <phoneticPr fontId="20" type="noConversion"/>
  </si>
  <si>
    <t>絲</t>
    <phoneticPr fontId="20" type="noConversion"/>
  </si>
  <si>
    <t>3.肉絲</t>
    <phoneticPr fontId="20" type="noConversion"/>
  </si>
  <si>
    <t>2.豆芽菜</t>
    <phoneticPr fontId="20" type="noConversion"/>
  </si>
  <si>
    <t>1.韭菜</t>
    <phoneticPr fontId="20" type="noConversion"/>
  </si>
  <si>
    <t>鮑</t>
    <phoneticPr fontId="20" type="noConversion"/>
  </si>
  <si>
    <t>菇</t>
    <phoneticPr fontId="20" type="noConversion"/>
  </si>
  <si>
    <r>
      <t>鮑菇花椰菜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0"/>
        <color indexed="16"/>
        <rFont val="標楷體"/>
        <family val="4"/>
        <charset val="136"/>
      </rPr>
      <t xml:space="preserve"> </t>
    </r>
    <phoneticPr fontId="20" type="noConversion"/>
  </si>
  <si>
    <t>味增</t>
    <phoneticPr fontId="20" type="noConversion"/>
  </si>
  <si>
    <t>魚</t>
    <phoneticPr fontId="20" type="noConversion"/>
  </si>
  <si>
    <t>乾</t>
    <phoneticPr fontId="20" type="noConversion"/>
  </si>
  <si>
    <t>小魚乾</t>
    <phoneticPr fontId="20" type="noConversion"/>
  </si>
  <si>
    <t>蔬</t>
    <phoneticPr fontId="20" type="noConversion"/>
  </si>
  <si>
    <t>菜</t>
    <phoneticPr fontId="20" type="noConversion"/>
  </si>
  <si>
    <t>高麗菜</t>
    <phoneticPr fontId="20" type="noConversion"/>
  </si>
  <si>
    <t>蜜</t>
    <phoneticPr fontId="20" type="noConversion"/>
  </si>
  <si>
    <t>汁</t>
    <phoneticPr fontId="20" type="noConversion"/>
  </si>
  <si>
    <t>(湯)</t>
  </si>
  <si>
    <t>5.油炸蔥</t>
  </si>
  <si>
    <t>芝麻包</t>
    <phoneticPr fontId="20" type="noConversion"/>
  </si>
  <si>
    <t>2.紅絲</t>
    <phoneticPr fontId="20" type="noConversion"/>
  </si>
  <si>
    <t>4.豆芽</t>
  </si>
  <si>
    <t>6.韭菜</t>
    <phoneticPr fontId="20" type="noConversion"/>
  </si>
  <si>
    <t>7.芹菜</t>
    <phoneticPr fontId="20" type="noConversion"/>
  </si>
  <si>
    <t xml:space="preserve">乳品類(份)  </t>
    <phoneticPr fontId="20" type="noConversion"/>
  </si>
  <si>
    <t>白菜魯</t>
    <phoneticPr fontId="20" type="noConversion"/>
  </si>
  <si>
    <r>
      <t xml:space="preserve">玉米肉末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</si>
  <si>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蔬菜冬粉</t>
    <phoneticPr fontId="20" type="noConversion"/>
  </si>
  <si>
    <r>
      <t xml:space="preserve">毛豆炒蛋 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</si>
  <si>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r>
      <t xml:space="preserve">麻油雞 </t>
    </r>
    <r>
      <rPr>
        <b/>
        <sz val="12"/>
        <color indexed="16"/>
        <rFont val="標楷體"/>
        <family val="4"/>
        <charset val="136"/>
      </rPr>
      <t xml:space="preserve"> 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</si>
  <si>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r>
      <t xml:space="preserve">紅燒雞翅    </t>
    </r>
    <r>
      <rPr>
        <b/>
        <sz val="10"/>
        <color indexed="17"/>
        <rFont val="標楷體"/>
        <family val="4"/>
        <charset val="136"/>
      </rPr>
      <t xml:space="preserve">(QR Code) 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</si>
  <si>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 xml:space="preserve">咖哩雞     (QR Code) </t>
    <phoneticPr fontId="20" type="noConversion"/>
  </si>
  <si>
    <r>
      <t xml:space="preserve">匈牙利嫩雞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</si>
  <si>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r>
      <t xml:space="preserve">美式炸雞   </t>
    </r>
    <r>
      <rPr>
        <b/>
        <sz val="10"/>
        <color indexed="12"/>
        <rFont val="標楷體"/>
        <family val="4"/>
        <charset val="136"/>
      </rPr>
      <t xml:space="preserve">(QR Code)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</si>
  <si>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r>
      <t xml:space="preserve">蜜汁雞     </t>
    </r>
    <r>
      <rPr>
        <b/>
        <sz val="8"/>
        <color rgb="FF00B050"/>
        <rFont val="標楷體"/>
        <family val="4"/>
        <charset val="136"/>
      </rPr>
      <t xml:space="preserve">(QR Code) 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</si>
  <si>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>水果</t>
    <phoneticPr fontId="20" type="noConversion"/>
  </si>
  <si>
    <t>肉羹麵</t>
    <phoneticPr fontId="20" type="noConversion"/>
  </si>
  <si>
    <t>什錦湯麵</t>
    <phoneticPr fontId="20" type="noConversion"/>
  </si>
  <si>
    <t>五</t>
    <phoneticPr fontId="20" type="noConversion"/>
  </si>
  <si>
    <t>五</t>
    <phoneticPr fontId="20" type="noConversion"/>
  </si>
  <si>
    <t>榖</t>
    <phoneticPr fontId="20" type="noConversion"/>
  </si>
  <si>
    <t>榖</t>
    <phoneticPr fontId="20" type="noConversion"/>
  </si>
  <si>
    <t>五榖米</t>
    <phoneticPr fontId="20" type="noConversion"/>
  </si>
  <si>
    <t>五榖米</t>
    <phoneticPr fontId="20" type="noConversion"/>
  </si>
  <si>
    <r>
      <t xml:space="preserve">洋蔥炒蛋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</si>
  <si>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洋</t>
    <phoneticPr fontId="20" type="noConversion"/>
  </si>
  <si>
    <t>蔥</t>
    <phoneticPr fontId="20" type="noConversion"/>
  </si>
  <si>
    <t>1.洋蔥</t>
    <phoneticPr fontId="20" type="noConversion"/>
  </si>
  <si>
    <t>蔬菜百頁</t>
    <phoneticPr fontId="20" type="noConversion"/>
  </si>
  <si>
    <t xml:space="preserve">紅絲燻豆包  </t>
    <phoneticPr fontId="20" type="noConversion"/>
  </si>
  <si>
    <t xml:space="preserve">毛豆玉米  </t>
    <phoneticPr fontId="20" type="noConversion"/>
  </si>
  <si>
    <t xml:space="preserve">蜜香芋頭  </t>
    <phoneticPr fontId="20" type="noConversion"/>
  </si>
  <si>
    <t>香饌大排</t>
    <phoneticPr fontId="20" type="noConversion"/>
  </si>
  <si>
    <t>豆包</t>
    <phoneticPr fontId="20" type="noConversion"/>
  </si>
  <si>
    <t>蔬</t>
    <phoneticPr fontId="20" type="noConversion"/>
  </si>
  <si>
    <t>菜</t>
    <phoneticPr fontId="20" type="noConversion"/>
  </si>
  <si>
    <t>1.高麗菜</t>
    <phoneticPr fontId="20" type="noConversion"/>
  </si>
  <si>
    <t>山</t>
    <phoneticPr fontId="20" type="noConversion"/>
  </si>
  <si>
    <t>冬瓜磚</t>
    <phoneticPr fontId="20" type="noConversion"/>
  </si>
  <si>
    <t>粉</t>
    <phoneticPr fontId="20" type="noConversion"/>
  </si>
  <si>
    <t>山粉圓</t>
    <phoneticPr fontId="20" type="noConversion"/>
  </si>
  <si>
    <t>圓</t>
    <phoneticPr fontId="20" type="noConversion"/>
  </si>
  <si>
    <t>湯</t>
    <phoneticPr fontId="20" type="noConversion"/>
  </si>
  <si>
    <t>肉</t>
    <phoneticPr fontId="20" type="noConversion"/>
  </si>
  <si>
    <t>蔬</t>
    <phoneticPr fontId="20" type="noConversion"/>
  </si>
  <si>
    <t>1.冬粉</t>
  </si>
  <si>
    <t>菜</t>
    <phoneticPr fontId="20" type="noConversion"/>
  </si>
  <si>
    <t>2.高麗菜</t>
    <phoneticPr fontId="20" type="noConversion"/>
  </si>
  <si>
    <t>冬</t>
    <phoneticPr fontId="20" type="noConversion"/>
  </si>
  <si>
    <t>3.絞肉</t>
    <phoneticPr fontId="20" type="noConversion"/>
  </si>
  <si>
    <t>(燒)</t>
    <phoneticPr fontId="20" type="noConversion"/>
  </si>
  <si>
    <t>CAS</t>
    <phoneticPr fontId="20" type="noConversion"/>
  </si>
  <si>
    <t>滷包</t>
    <phoneticPr fontId="20" type="noConversion"/>
  </si>
  <si>
    <t>紫</t>
    <phoneticPr fontId="20" type="noConversion"/>
  </si>
  <si>
    <t xml:space="preserve">2.豆腐(盒) </t>
    <phoneticPr fontId="20" type="noConversion"/>
  </si>
  <si>
    <t>豆</t>
    <phoneticPr fontId="20" type="noConversion"/>
  </si>
  <si>
    <t>紅丁</t>
    <phoneticPr fontId="20" type="noConversion"/>
  </si>
  <si>
    <t>杏鮑菇</t>
    <phoneticPr fontId="20" type="noConversion"/>
  </si>
  <si>
    <t>羹</t>
    <phoneticPr fontId="20" type="noConversion"/>
  </si>
  <si>
    <t>麵</t>
    <phoneticPr fontId="20" type="noConversion"/>
  </si>
  <si>
    <t>大</t>
    <phoneticPr fontId="20" type="noConversion"/>
  </si>
  <si>
    <t>排</t>
    <phoneticPr fontId="20" type="noConversion"/>
  </si>
  <si>
    <t>大排</t>
    <phoneticPr fontId="20" type="noConversion"/>
  </si>
  <si>
    <t>香菇肉羹</t>
    <phoneticPr fontId="20" type="noConversion"/>
  </si>
  <si>
    <t>麵</t>
    <phoneticPr fontId="20" type="noConversion"/>
  </si>
  <si>
    <t>1.麵條</t>
    <phoneticPr fontId="20" type="noConversion"/>
  </si>
  <si>
    <t>玉米蛋花湯</t>
    <phoneticPr fontId="20" type="noConversion"/>
  </si>
  <si>
    <t>冬瓜大骨湯</t>
    <phoneticPr fontId="20" type="noConversion"/>
  </si>
  <si>
    <t>綠豆仙草蜜</t>
    <phoneticPr fontId="20" type="noConversion"/>
  </si>
  <si>
    <t>酸辣湯</t>
    <phoneticPr fontId="20" type="noConversion"/>
  </si>
  <si>
    <t>味噌豆腐湯</t>
    <phoneticPr fontId="20" type="noConversion"/>
  </si>
  <si>
    <t>竹筍排骨湯</t>
    <phoneticPr fontId="20" type="noConversion"/>
  </si>
  <si>
    <t>冬瓜山粉圓</t>
    <phoneticPr fontId="20" type="noConversion"/>
  </si>
  <si>
    <t>紫菜蛋花湯</t>
    <phoneticPr fontId="20" type="noConversion"/>
  </si>
  <si>
    <t>南瓜濃湯</t>
    <phoneticPr fontId="20" type="noConversion"/>
  </si>
  <si>
    <t>黃瓜雞肉湯</t>
    <phoneticPr fontId="20" type="noConversion"/>
  </si>
  <si>
    <t>蘿蔔排骨湯</t>
    <phoneticPr fontId="20" type="noConversion"/>
  </si>
  <si>
    <t>紅豆湯</t>
    <phoneticPr fontId="20" type="noConversion"/>
  </si>
  <si>
    <t>番茄蛋花湯</t>
    <phoneticPr fontId="20" type="noConversion"/>
  </si>
  <si>
    <t>玉米濃湯</t>
    <phoneticPr fontId="20" type="noConversion"/>
  </si>
  <si>
    <t>海帶排骨湯</t>
    <phoneticPr fontId="20" type="noConversion"/>
  </si>
  <si>
    <t>小米綠豆湯</t>
    <phoneticPr fontId="20" type="noConversion"/>
  </si>
  <si>
    <t>胡瓜排骨湯</t>
    <phoneticPr fontId="20" type="noConversion"/>
  </si>
  <si>
    <t>海芽珍菇湯</t>
    <phoneticPr fontId="20" type="noConversion"/>
  </si>
  <si>
    <t>小魚乾蔬菜湯</t>
    <phoneticPr fontId="20" type="noConversion"/>
  </si>
  <si>
    <t>冬瓜湯</t>
    <phoneticPr fontId="20" type="noConversion"/>
  </si>
  <si>
    <t>竹筍湯</t>
    <phoneticPr fontId="20" type="noConversion"/>
  </si>
  <si>
    <t>黃瓜湯</t>
    <phoneticPr fontId="20" type="noConversion"/>
  </si>
  <si>
    <t>蘿蔔香菇湯</t>
    <phoneticPr fontId="20" type="noConversion"/>
  </si>
  <si>
    <t>海帶湯</t>
    <phoneticPr fontId="20" type="noConversion"/>
  </si>
  <si>
    <t>胡瓜湯</t>
    <phoneticPr fontId="20" type="noConversion"/>
  </si>
  <si>
    <t>綠</t>
    <phoneticPr fontId="20" type="noConversion"/>
  </si>
  <si>
    <t>綠豆</t>
    <phoneticPr fontId="20" type="noConversion"/>
  </si>
  <si>
    <t>酸</t>
    <phoneticPr fontId="20" type="noConversion"/>
  </si>
  <si>
    <t>1.山東白</t>
    <phoneticPr fontId="20" type="noConversion"/>
  </si>
  <si>
    <t>冰塊</t>
    <phoneticPr fontId="20" type="noConversion"/>
  </si>
  <si>
    <t>辣</t>
    <phoneticPr fontId="20" type="noConversion"/>
  </si>
  <si>
    <t>仙</t>
    <phoneticPr fontId="20" type="noConversion"/>
  </si>
  <si>
    <t>仙草蜜/盒</t>
    <phoneticPr fontId="20" type="noConversion"/>
  </si>
  <si>
    <t>榮洲</t>
    <phoneticPr fontId="20" type="noConversion"/>
  </si>
  <si>
    <t>3.筍絲</t>
    <phoneticPr fontId="20" type="noConversion"/>
  </si>
  <si>
    <t>草</t>
    <phoneticPr fontId="20" type="noConversion"/>
  </si>
  <si>
    <t>4.紅蘿蔔</t>
    <phoneticPr fontId="20" type="noConversion"/>
  </si>
  <si>
    <t>蜜</t>
    <phoneticPr fontId="20" type="noConversion"/>
  </si>
  <si>
    <t>5.香菇或金針菇</t>
    <phoneticPr fontId="20" type="noConversion"/>
  </si>
  <si>
    <t>蛋</t>
    <phoneticPr fontId="20" type="noConversion"/>
  </si>
  <si>
    <t>瓜</t>
    <phoneticPr fontId="20" type="noConversion"/>
  </si>
  <si>
    <t>紫菜</t>
    <phoneticPr fontId="20" type="noConversion"/>
  </si>
  <si>
    <t>花</t>
    <phoneticPr fontId="20" type="noConversion"/>
  </si>
  <si>
    <t>紅</t>
    <phoneticPr fontId="20" type="noConversion"/>
  </si>
  <si>
    <t>紅豆</t>
    <phoneticPr fontId="20" type="noConversion"/>
  </si>
  <si>
    <t>蕃</t>
    <phoneticPr fontId="20" type="noConversion"/>
  </si>
  <si>
    <t>1.蛋</t>
    <phoneticPr fontId="20" type="noConversion"/>
  </si>
  <si>
    <t>茄</t>
    <phoneticPr fontId="20" type="noConversion"/>
  </si>
  <si>
    <t>2.番茄</t>
    <phoneticPr fontId="20" type="noConversion"/>
  </si>
  <si>
    <t>小</t>
    <phoneticPr fontId="20" type="noConversion"/>
  </si>
  <si>
    <t>綠豆+小米</t>
    <phoneticPr fontId="20" type="noConversion"/>
  </si>
  <si>
    <t>胡</t>
    <phoneticPr fontId="20" type="noConversion"/>
  </si>
  <si>
    <t>胡瓜</t>
    <phoneticPr fontId="20" type="noConversion"/>
  </si>
  <si>
    <t>米</t>
    <phoneticPr fontId="20" type="noConversion"/>
  </si>
  <si>
    <t>排骨</t>
    <phoneticPr fontId="20" type="noConversion"/>
  </si>
  <si>
    <t>排</t>
    <phoneticPr fontId="20" type="noConversion"/>
  </si>
  <si>
    <t>骨</t>
    <phoneticPr fontId="20" type="noConversion"/>
  </si>
  <si>
    <t>香</t>
    <phoneticPr fontId="20" type="noConversion"/>
  </si>
  <si>
    <t>饌</t>
    <phoneticPr fontId="20" type="noConversion"/>
  </si>
  <si>
    <r>
      <t xml:space="preserve">蠔油燒雞      </t>
    </r>
    <r>
      <rPr>
        <b/>
        <sz val="8"/>
        <color indexed="17"/>
        <rFont val="標楷體"/>
        <family val="4"/>
        <charset val="136"/>
      </rPr>
      <t xml:space="preserve">(QR Code) </t>
    </r>
    <phoneticPr fontId="20" type="noConversion"/>
  </si>
  <si>
    <t>鳳梨咕咾肉</t>
    <phoneticPr fontId="20" type="noConversion"/>
  </si>
  <si>
    <t>鳳</t>
    <phoneticPr fontId="20" type="noConversion"/>
  </si>
  <si>
    <t>梨</t>
    <phoneticPr fontId="20" type="noConversion"/>
  </si>
  <si>
    <t>咕</t>
    <phoneticPr fontId="20" type="noConversion"/>
  </si>
  <si>
    <t>咾</t>
    <phoneticPr fontId="20" type="noConversion"/>
  </si>
  <si>
    <t>肉</t>
    <phoneticPr fontId="20" type="noConversion"/>
  </si>
  <si>
    <t>咕咾肉</t>
    <phoneticPr fontId="20" type="noConversion"/>
  </si>
  <si>
    <t>鳳梨</t>
    <phoneticPr fontId="20" type="noConversion"/>
  </si>
  <si>
    <t>彩椒</t>
    <phoneticPr fontId="20" type="noConversion"/>
  </si>
  <si>
    <t>鮮乳</t>
    <phoneticPr fontId="20" type="noConversion"/>
  </si>
  <si>
    <t>冬瓜山粉圓</t>
    <phoneticPr fontId="20" type="noConversion"/>
  </si>
  <si>
    <t>蠔</t>
    <phoneticPr fontId="20" type="noConversion"/>
  </si>
  <si>
    <t>油</t>
    <phoneticPr fontId="20" type="noConversion"/>
  </si>
  <si>
    <t>燒</t>
    <phoneticPr fontId="20" type="noConversion"/>
  </si>
  <si>
    <t>雞</t>
    <phoneticPr fontId="20" type="noConversion"/>
  </si>
  <si>
    <t>(燒)</t>
    <phoneticPr fontId="20" type="noConversion"/>
  </si>
  <si>
    <t>1.雞丁</t>
    <phoneticPr fontId="20" type="noConversion"/>
  </si>
  <si>
    <t>QR Code</t>
    <phoneticPr fontId="20" type="noConversion"/>
  </si>
  <si>
    <t>2.滷包(1粒/100人)</t>
    <phoneticPr fontId="20" type="noConversion"/>
  </si>
  <si>
    <t>3.薑片</t>
    <phoneticPr fontId="20" type="noConversion"/>
  </si>
  <si>
    <t>4.素蠔油</t>
    <phoneticPr fontId="20" type="noConversion"/>
  </si>
  <si>
    <t>九如國小</t>
    <phoneticPr fontId="20" type="noConversion"/>
  </si>
  <si>
    <t>九如國小</t>
    <phoneticPr fontId="20" type="noConversion"/>
  </si>
  <si>
    <t xml:space="preserve"> 107 學年度    第一學期  第7週學生午餐供應週期性食譜設計表</t>
    <phoneticPr fontId="20" type="noConversion"/>
  </si>
  <si>
    <t xml:space="preserve"> 107 學年度    第一學期  第8週學生午餐供應週期性食譜設計表</t>
    <phoneticPr fontId="20" type="noConversion"/>
  </si>
  <si>
    <t xml:space="preserve"> 107 學年度    第一學期  第9週學生午餐供應週期性食譜設計表</t>
    <phoneticPr fontId="20" type="noConversion"/>
  </si>
  <si>
    <t xml:space="preserve"> 107 學年度    第一學期  第10週學生午餐供應週期性食譜設計表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</si>
</sst>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0_);[Red]\(0\)"/>
    <numFmt numFmtId="179" formatCode="0_ "/>
    <numFmt numFmtId="180" formatCode="0.0_ "/>
    <numFmt numFmtId="181" formatCode="0.0_);[Red]\(0.0\)"/>
    <numFmt numFmtId="182" formatCode="0.00_ "/>
  </numFmts>
  <fonts count="9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8"/>
      <color indexed="17"/>
      <name val="新細明體"/>
      <family val="1"/>
      <charset val="136"/>
    </font>
    <font>
      <b/>
      <sz val="10"/>
      <color indexed="16"/>
      <name val="標楷體"/>
      <family val="4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11"/>
      <color indexed="10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12"/>
      <name val="細明體"/>
      <family val="3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name val="新細明體"/>
      <family val="1"/>
      <charset val="136"/>
    </font>
    <font>
      <b/>
      <sz val="10"/>
      <color indexed="53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2"/>
      <color rgb="FF00B05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b/>
      <sz val="10"/>
      <color indexed="9"/>
      <name val="標楷體"/>
      <family val="4"/>
      <charset val="136"/>
    </font>
    <font>
      <b/>
      <sz val="10"/>
      <color rgb="FFC00000"/>
      <name val="新細明體"/>
      <family val="1"/>
      <charset val="136"/>
    </font>
    <font>
      <b/>
      <sz val="10"/>
      <color indexed="12"/>
      <name val="標楷體"/>
      <family val="4"/>
      <charset val="136"/>
    </font>
    <font>
      <b/>
      <sz val="10"/>
      <color rgb="FF00B050"/>
      <name val="標楷體"/>
      <family val="4"/>
      <charset val="136"/>
    </font>
    <font>
      <b/>
      <sz val="8"/>
      <color indexed="16"/>
      <name val="標楷體"/>
      <family val="4"/>
      <charset val="136"/>
    </font>
    <font>
      <b/>
      <sz val="10"/>
      <color indexed="18"/>
      <name val="標楷體"/>
      <family val="4"/>
      <charset val="136"/>
    </font>
    <font>
      <b/>
      <sz val="24"/>
      <color rgb="FFFF0000"/>
      <name val="新細明體"/>
      <family val="1"/>
      <charset val="136"/>
    </font>
    <font>
      <b/>
      <sz val="11"/>
      <name val="Times New Roman"/>
      <family val="1"/>
    </font>
    <font>
      <b/>
      <sz val="8"/>
      <color indexed="60"/>
      <name val="新細明體"/>
      <family val="1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179" fontId="31" fillId="0" borderId="13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vertical="center" shrinkToFit="1"/>
    </xf>
    <xf numFmtId="177" fontId="29" fillId="0" borderId="16" xfId="0" applyNumberFormat="1" applyFont="1" applyFill="1" applyBorder="1" applyAlignment="1">
      <alignment horizontal="center" vertical="center" shrinkToFit="1"/>
    </xf>
    <xf numFmtId="49" fontId="36" fillId="0" borderId="17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6" fillId="0" borderId="17" xfId="0" applyFont="1" applyFill="1" applyBorder="1" applyAlignment="1">
      <alignment horizontal="center" vertical="center" shrinkToFit="1"/>
    </xf>
    <xf numFmtId="49" fontId="28" fillId="0" borderId="18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49" fontId="36" fillId="0" borderId="17" xfId="0" applyNumberFormat="1" applyFont="1" applyFill="1" applyBorder="1" applyAlignment="1">
      <alignment horizontal="center" vertical="center" textRotation="255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19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40" fillId="0" borderId="11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41" fillId="0" borderId="16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Fill="1" applyBorder="1" applyAlignment="1">
      <alignment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16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16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center" wrapText="1"/>
    </xf>
    <xf numFmtId="49" fontId="36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top" wrapTex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9" fillId="0" borderId="20" xfId="0" applyNumberFormat="1" applyFont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81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180" fontId="27" fillId="0" borderId="11" xfId="0" applyNumberFormat="1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vertical="top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36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6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49" fontId="36" fillId="0" borderId="20" xfId="0" applyNumberFormat="1" applyFont="1" applyFill="1" applyBorder="1" applyAlignment="1">
      <alignment horizontal="center" vertical="center"/>
    </xf>
    <xf numFmtId="49" fontId="26" fillId="0" borderId="18" xfId="0" applyNumberFormat="1" applyFont="1" applyFill="1" applyBorder="1" applyAlignment="1">
      <alignment horizontal="left" vertical="center"/>
    </xf>
    <xf numFmtId="0" fontId="29" fillId="0" borderId="18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top" wrapText="1"/>
    </xf>
    <xf numFmtId="49" fontId="29" fillId="0" borderId="17" xfId="0" applyNumberFormat="1" applyFont="1" applyFill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1" xfId="0" applyNumberFormat="1" applyFont="1" applyFill="1" applyBorder="1" applyAlignment="1">
      <alignment horizontal="center" vertical="center" shrinkToFit="1"/>
    </xf>
    <xf numFmtId="49" fontId="29" fillId="0" borderId="19" xfId="0" applyNumberFormat="1" applyFont="1" applyFill="1" applyBorder="1" applyAlignment="1">
      <alignment horizontal="center" vertical="center" shrinkToFit="1"/>
    </xf>
    <xf numFmtId="0" fontId="29" fillId="0" borderId="20" xfId="0" applyNumberFormat="1" applyFont="1" applyFill="1" applyBorder="1" applyAlignment="1">
      <alignment horizontal="center" vertical="center" shrinkToFit="1"/>
    </xf>
    <xf numFmtId="0" fontId="44" fillId="0" borderId="10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49" fontId="36" fillId="0" borderId="22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left" vertical="top" wrapText="1"/>
    </xf>
    <xf numFmtId="0" fontId="41" fillId="0" borderId="16" xfId="0" applyFont="1" applyFill="1" applyBorder="1" applyAlignment="1">
      <alignment horizontal="center" vertical="center" wrapText="1"/>
    </xf>
    <xf numFmtId="0" fontId="26" fillId="0" borderId="16" xfId="0" applyFont="1" applyFill="1" applyBorder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0" fontId="33" fillId="0" borderId="23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42" fillId="0" borderId="10" xfId="0" applyFont="1" applyBorder="1" applyAlignment="1">
      <alignment horizontal="center" vertical="top" wrapText="1"/>
    </xf>
    <xf numFmtId="0" fontId="48" fillId="0" borderId="0" xfId="0" applyFont="1">
      <alignment vertical="center"/>
    </xf>
    <xf numFmtId="49" fontId="26" fillId="0" borderId="17" xfId="0" applyNumberFormat="1" applyFont="1" applyBorder="1" applyAlignment="1">
      <alignment horizontal="center" vertical="center"/>
    </xf>
    <xf numFmtId="49" fontId="49" fillId="0" borderId="10" xfId="0" applyNumberFormat="1" applyFont="1" applyFill="1" applyBorder="1" applyAlignment="1">
      <alignment vertical="center" shrinkToFit="1"/>
    </xf>
    <xf numFmtId="0" fontId="50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left" wrapText="1"/>
    </xf>
    <xf numFmtId="0" fontId="52" fillId="0" borderId="10" xfId="0" applyFont="1" applyFill="1" applyBorder="1" applyAlignment="1">
      <alignment horizontal="center" wrapText="1"/>
    </xf>
    <xf numFmtId="0" fontId="52" fillId="0" borderId="10" xfId="0" applyFont="1" applyFill="1" applyBorder="1" applyAlignment="1">
      <alignment horizontal="center" vertical="top" wrapText="1"/>
    </xf>
    <xf numFmtId="176" fontId="53" fillId="0" borderId="10" xfId="0" applyNumberFormat="1" applyFont="1" applyFill="1" applyBorder="1" applyAlignment="1">
      <alignment horizontal="center" vertical="center" shrinkToFit="1"/>
    </xf>
    <xf numFmtId="49" fontId="51" fillId="0" borderId="24" xfId="0" applyNumberFormat="1" applyFont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center" vertical="center" shrinkToFit="1"/>
    </xf>
    <xf numFmtId="0" fontId="56" fillId="0" borderId="17" xfId="0" applyFont="1" applyBorder="1" applyAlignment="1">
      <alignment horizontal="center" vertical="top" wrapText="1"/>
    </xf>
    <xf numFmtId="0" fontId="3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NumberFormat="1" applyFont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shrinkToFit="1"/>
    </xf>
    <xf numFmtId="0" fontId="59" fillId="0" borderId="12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49" fontId="51" fillId="0" borderId="19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top" wrapText="1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8" fillId="0" borderId="11" xfId="0" applyNumberFormat="1" applyFont="1" applyFill="1" applyBorder="1" applyAlignment="1">
      <alignment horizontal="center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62" fillId="0" borderId="17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Fill="1" applyBorder="1" applyAlignment="1">
      <alignment horizontal="center" vertical="top" wrapText="1"/>
    </xf>
    <xf numFmtId="0" fontId="54" fillId="0" borderId="11" xfId="0" applyFont="1" applyFill="1" applyBorder="1" applyAlignment="1">
      <alignment horizontal="center" vertical="center" wrapText="1"/>
    </xf>
    <xf numFmtId="179" fontId="31" fillId="0" borderId="28" xfId="0" applyNumberFormat="1" applyFont="1" applyFill="1" applyBorder="1" applyAlignment="1">
      <alignment horizontal="center" vertical="center"/>
    </xf>
    <xf numFmtId="179" fontId="31" fillId="0" borderId="29" xfId="0" applyNumberFormat="1" applyFont="1" applyFill="1" applyBorder="1" applyAlignment="1">
      <alignment horizontal="center" vertical="center"/>
    </xf>
    <xf numFmtId="179" fontId="31" fillId="0" borderId="30" xfId="0" applyNumberFormat="1" applyFont="1" applyFill="1" applyBorder="1" applyAlignment="1">
      <alignment horizontal="center" vertical="center"/>
    </xf>
    <xf numFmtId="177" fontId="63" fillId="0" borderId="10" xfId="0" applyNumberFormat="1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top" shrinkToFit="1"/>
    </xf>
    <xf numFmtId="0" fontId="25" fillId="0" borderId="11" xfId="0" applyFont="1" applyBorder="1" applyAlignment="1">
      <alignment horizontal="left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178" fontId="27" fillId="0" borderId="19" xfId="0" applyNumberFormat="1" applyFont="1" applyFill="1" applyBorder="1" applyAlignment="1">
      <alignment horizontal="center" vertical="center" shrinkToFit="1"/>
    </xf>
    <xf numFmtId="178" fontId="53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7" fillId="0" borderId="10" xfId="0" applyNumberFormat="1" applyFont="1" applyFill="1" applyBorder="1" applyAlignment="1">
      <alignment horizontal="center" vertical="center" shrinkToFit="1"/>
    </xf>
    <xf numFmtId="178" fontId="29" fillId="0" borderId="20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26" fillId="0" borderId="19" xfId="0" applyFont="1" applyFill="1" applyBorder="1" applyAlignment="1">
      <alignment horizontal="center" vertical="top" wrapText="1"/>
    </xf>
    <xf numFmtId="0" fontId="54" fillId="0" borderId="10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6" fillId="0" borderId="0" xfId="0" applyFont="1">
      <alignment vertical="center"/>
    </xf>
    <xf numFmtId="177" fontId="63" fillId="0" borderId="16" xfId="0" applyNumberFormat="1" applyFont="1" applyFill="1" applyBorder="1" applyAlignment="1">
      <alignment horizontal="center" vertical="center" shrinkToFit="1"/>
    </xf>
    <xf numFmtId="177" fontId="35" fillId="0" borderId="19" xfId="0" applyNumberFormat="1" applyFont="1" applyFill="1" applyBorder="1" applyAlignment="1">
      <alignment horizontal="center" vertical="center" shrinkToFit="1"/>
    </xf>
    <xf numFmtId="0" fontId="35" fillId="0" borderId="16" xfId="0" applyFont="1" applyFill="1" applyBorder="1" applyAlignment="1">
      <alignment horizontal="center" vertical="top" wrapText="1"/>
    </xf>
    <xf numFmtId="0" fontId="48" fillId="0" borderId="11" xfId="0" applyNumberFormat="1" applyFont="1" applyFill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top" wrapText="1"/>
    </xf>
    <xf numFmtId="0" fontId="63" fillId="0" borderId="10" xfId="0" applyNumberFormat="1" applyFont="1" applyFill="1" applyBorder="1" applyAlignment="1">
      <alignment horizontal="center" vertical="center" shrinkToFit="1"/>
    </xf>
    <xf numFmtId="0" fontId="67" fillId="0" borderId="16" xfId="0" applyFont="1" applyFill="1" applyBorder="1" applyAlignment="1">
      <alignment horizontal="center" vertical="center" wrapText="1"/>
    </xf>
    <xf numFmtId="0" fontId="63" fillId="0" borderId="14" xfId="0" applyNumberFormat="1" applyFont="1" applyFill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top" wrapText="1"/>
    </xf>
    <xf numFmtId="0" fontId="69" fillId="0" borderId="11" xfId="0" applyFont="1" applyFill="1" applyBorder="1" applyAlignment="1">
      <alignment horizontal="center" wrapText="1"/>
    </xf>
    <xf numFmtId="0" fontId="69" fillId="0" borderId="11" xfId="0" applyNumberFormat="1" applyFont="1" applyFill="1" applyBorder="1" applyAlignment="1">
      <alignment horizontal="center" vertical="center" shrinkToFit="1"/>
    </xf>
    <xf numFmtId="49" fontId="69" fillId="0" borderId="11" xfId="0" applyNumberFormat="1" applyFont="1" applyFill="1" applyBorder="1" applyAlignment="1">
      <alignment horizontal="center" vertical="center"/>
    </xf>
    <xf numFmtId="0" fontId="70" fillId="0" borderId="11" xfId="0" applyFont="1" applyBorder="1" applyAlignment="1">
      <alignment horizontal="left" wrapText="1"/>
    </xf>
    <xf numFmtId="0" fontId="70" fillId="0" borderId="10" xfId="0" applyNumberFormat="1" applyFont="1" applyFill="1" applyBorder="1" applyAlignment="1">
      <alignment vertical="center" shrinkToFit="1"/>
    </xf>
    <xf numFmtId="181" fontId="70" fillId="0" borderId="10" xfId="0" applyNumberFormat="1" applyFont="1" applyFill="1" applyBorder="1" applyAlignment="1">
      <alignment vertical="center"/>
    </xf>
    <xf numFmtId="0" fontId="70" fillId="0" borderId="10" xfId="0" applyFont="1" applyFill="1" applyBorder="1" applyAlignment="1">
      <alignment vertical="center"/>
    </xf>
    <xf numFmtId="0" fontId="70" fillId="0" borderId="10" xfId="0" applyFont="1" applyFill="1" applyBorder="1" applyAlignment="1">
      <alignment vertical="center" shrinkToFit="1"/>
    </xf>
    <xf numFmtId="0" fontId="36" fillId="0" borderId="11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wrapText="1"/>
    </xf>
    <xf numFmtId="0" fontId="59" fillId="0" borderId="10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vertical="center" wrapText="1"/>
    </xf>
    <xf numFmtId="177" fontId="73" fillId="0" borderId="11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vertical="center"/>
    </xf>
    <xf numFmtId="0" fontId="58" fillId="0" borderId="16" xfId="0" applyFont="1" applyBorder="1" applyAlignment="1">
      <alignment horizontal="left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wrapText="1"/>
    </xf>
    <xf numFmtId="0" fontId="43" fillId="0" borderId="17" xfId="0" applyFont="1" applyBorder="1" applyAlignment="1">
      <alignment horizontal="center" vertical="top" wrapText="1"/>
    </xf>
    <xf numFmtId="49" fontId="45" fillId="0" borderId="17" xfId="0" applyNumberFormat="1" applyFont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left" wrapText="1"/>
    </xf>
    <xf numFmtId="0" fontId="26" fillId="0" borderId="11" xfId="0" applyFont="1" applyBorder="1" applyAlignment="1">
      <alignment horizontal="left" vertical="top" wrapText="1"/>
    </xf>
    <xf numFmtId="49" fontId="78" fillId="0" borderId="24" xfId="0" applyNumberFormat="1" applyFont="1" applyBorder="1" applyAlignment="1">
      <alignment horizontal="center" vertical="center"/>
    </xf>
    <xf numFmtId="49" fontId="36" fillId="0" borderId="18" xfId="0" applyNumberFormat="1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horizontal="left" vertical="top" wrapText="1"/>
    </xf>
    <xf numFmtId="0" fontId="45" fillId="0" borderId="17" xfId="0" applyFont="1" applyBorder="1" applyAlignment="1">
      <alignment horizontal="center" vertical="top" wrapText="1"/>
    </xf>
    <xf numFmtId="0" fontId="45" fillId="0" borderId="17" xfId="0" applyFont="1" applyFill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vertical="top" wrapText="1"/>
    </xf>
    <xf numFmtId="49" fontId="36" fillId="0" borderId="18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49" fontId="36" fillId="0" borderId="34" xfId="0" applyNumberFormat="1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center" vertical="center"/>
    </xf>
    <xf numFmtId="0" fontId="28" fillId="0" borderId="24" xfId="0" applyFont="1" applyFill="1" applyBorder="1" applyAlignment="1">
      <alignment vertical="top" wrapText="1"/>
    </xf>
    <xf numFmtId="0" fontId="36" fillId="0" borderId="17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39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49" fontId="36" fillId="0" borderId="21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49" fontId="36" fillId="0" borderId="3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6" xfId="0" applyFont="1" applyFill="1" applyBorder="1" applyAlignment="1">
      <alignment horizontal="center" vertical="top" wrapText="1"/>
    </xf>
    <xf numFmtId="178" fontId="27" fillId="25" borderId="19" xfId="0" applyNumberFormat="1" applyFont="1" applyFill="1" applyBorder="1" applyAlignment="1">
      <alignment horizontal="center" vertical="center" shrinkToFit="1"/>
    </xf>
    <xf numFmtId="177" fontId="75" fillId="0" borderId="10" xfId="0" applyNumberFormat="1" applyFont="1" applyFill="1" applyBorder="1" applyAlignment="1">
      <alignment horizontal="center" vertical="center" shrinkToFit="1"/>
    </xf>
    <xf numFmtId="0" fontId="26" fillId="24" borderId="16" xfId="0" applyFont="1" applyFill="1" applyBorder="1" applyAlignment="1">
      <alignment horizontal="center" vertical="center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6" fillId="24" borderId="11" xfId="0" applyFont="1" applyFill="1" applyBorder="1" applyAlignment="1">
      <alignment horizontal="center" vertical="top" wrapText="1"/>
    </xf>
    <xf numFmtId="0" fontId="27" fillId="24" borderId="19" xfId="0" applyNumberFormat="1" applyFont="1" applyFill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6" xfId="0" applyNumberFormat="1" applyFont="1" applyFill="1" applyBorder="1" applyAlignment="1">
      <alignment horizontal="center" vertical="center" shrinkToFi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top" wrapText="1"/>
    </xf>
    <xf numFmtId="0" fontId="26" fillId="0" borderId="16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center" vertical="top" wrapText="1"/>
    </xf>
    <xf numFmtId="0" fontId="26" fillId="26" borderId="16" xfId="0" applyFont="1" applyFill="1" applyBorder="1" applyAlignment="1">
      <alignment horizontal="center" vertical="top" wrapText="1"/>
    </xf>
    <xf numFmtId="177" fontId="29" fillId="27" borderId="10" xfId="0" applyNumberFormat="1" applyFont="1" applyFill="1" applyBorder="1" applyAlignment="1">
      <alignment horizontal="center" vertical="center" shrinkToFit="1"/>
    </xf>
    <xf numFmtId="0" fontId="22" fillId="26" borderId="10" xfId="0" applyFont="1" applyFill="1" applyBorder="1" applyAlignment="1">
      <alignment horizontal="center" vertical="top" wrapText="1"/>
    </xf>
    <xf numFmtId="178" fontId="27" fillId="28" borderId="19" xfId="0" applyNumberFormat="1" applyFont="1" applyFill="1" applyBorder="1" applyAlignment="1">
      <alignment horizontal="center" vertical="center" shrinkToFit="1"/>
    </xf>
    <xf numFmtId="0" fontId="26" fillId="24" borderId="11" xfId="0" applyFont="1" applyFill="1" applyBorder="1" applyAlignment="1">
      <alignment horizontal="center" vertical="center" wrapText="1"/>
    </xf>
    <xf numFmtId="0" fontId="26" fillId="0" borderId="24" xfId="0" applyFont="1" applyFill="1" applyBorder="1">
      <alignment vertical="center"/>
    </xf>
    <xf numFmtId="177" fontId="29" fillId="25" borderId="16" xfId="0" applyNumberFormat="1" applyFont="1" applyFill="1" applyBorder="1" applyAlignment="1">
      <alignment horizontal="center" vertical="center" shrinkToFit="1"/>
    </xf>
    <xf numFmtId="49" fontId="28" fillId="0" borderId="17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top" wrapText="1"/>
    </xf>
    <xf numFmtId="0" fontId="70" fillId="0" borderId="10" xfId="0" applyNumberFormat="1" applyFont="1" applyFill="1" applyBorder="1" applyAlignment="1">
      <alignment horizontal="center" vertical="center" shrinkToFit="1"/>
    </xf>
    <xf numFmtId="0" fontId="79" fillId="0" borderId="11" xfId="0" applyNumberFormat="1" applyFont="1" applyFill="1" applyBorder="1" applyAlignment="1">
      <alignment horizontal="center" vertical="center" shrinkToFit="1"/>
    </xf>
    <xf numFmtId="178" fontId="80" fillId="0" borderId="19" xfId="0" applyNumberFormat="1" applyFont="1" applyFill="1" applyBorder="1" applyAlignment="1">
      <alignment horizontal="center" vertical="center" shrinkToFit="1"/>
    </xf>
    <xf numFmtId="181" fontId="70" fillId="0" borderId="10" xfId="0" applyNumberFormat="1" applyFont="1" applyFill="1" applyBorder="1" applyAlignment="1">
      <alignment horizontal="center" vertical="center"/>
    </xf>
    <xf numFmtId="178" fontId="79" fillId="0" borderId="11" xfId="0" applyNumberFormat="1" applyFont="1" applyFill="1" applyBorder="1" applyAlignment="1">
      <alignment horizontal="center" vertical="center" shrinkToFit="1"/>
    </xf>
    <xf numFmtId="0" fontId="70" fillId="0" borderId="10" xfId="0" applyFont="1" applyFill="1" applyBorder="1" applyAlignment="1">
      <alignment horizontal="center" vertical="center"/>
    </xf>
    <xf numFmtId="178" fontId="70" fillId="0" borderId="10" xfId="0" applyNumberFormat="1" applyFont="1" applyFill="1" applyBorder="1" applyAlignment="1">
      <alignment horizontal="center" vertical="center" shrinkToFit="1"/>
    </xf>
    <xf numFmtId="178" fontId="70" fillId="0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top" wrapText="1"/>
    </xf>
    <xf numFmtId="49" fontId="45" fillId="0" borderId="17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43" fillId="0" borderId="17" xfId="0" applyFont="1" applyFill="1" applyBorder="1" applyAlignment="1">
      <alignment horizontal="center" vertical="top" wrapTex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26" fillId="29" borderId="10" xfId="0" applyFont="1" applyFill="1" applyBorder="1" applyAlignment="1">
      <alignment horizontal="left" vertical="top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6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center" vertical="center" wrapText="1"/>
    </xf>
    <xf numFmtId="177" fontId="29" fillId="29" borderId="10" xfId="0" applyNumberFormat="1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 wrapText="1"/>
    </xf>
    <xf numFmtId="49" fontId="28" fillId="0" borderId="17" xfId="0" applyNumberFormat="1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top" wrapText="1"/>
    </xf>
    <xf numFmtId="49" fontId="36" fillId="0" borderId="24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center" vertical="top" wrapText="1"/>
    </xf>
    <xf numFmtId="49" fontId="51" fillId="0" borderId="21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left" wrapText="1"/>
    </xf>
    <xf numFmtId="177" fontId="26" fillId="0" borderId="19" xfId="0" applyNumberFormat="1" applyFont="1" applyFill="1" applyBorder="1" applyAlignment="1">
      <alignment horizontal="center" vertical="center" shrinkToFit="1"/>
    </xf>
    <xf numFmtId="0" fontId="26" fillId="0" borderId="35" xfId="0" applyFont="1" applyFill="1" applyBorder="1" applyAlignment="1">
      <alignment horizontal="center" vertical="top" wrapText="1"/>
    </xf>
    <xf numFmtId="177" fontId="47" fillId="0" borderId="10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center" vertical="center" wrapText="1"/>
    </xf>
    <xf numFmtId="0" fontId="74" fillId="0" borderId="36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justify" vertical="center" wrapText="1"/>
    </xf>
    <xf numFmtId="0" fontId="73" fillId="0" borderId="35" xfId="0" applyFont="1" applyFill="1" applyBorder="1" applyAlignment="1">
      <alignment horizontal="center" vertical="center" wrapText="1"/>
    </xf>
    <xf numFmtId="0" fontId="74" fillId="0" borderId="35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justify" vertical="center" wrapText="1"/>
    </xf>
    <xf numFmtId="0" fontId="23" fillId="0" borderId="39" xfId="0" applyFont="1" applyBorder="1" applyAlignment="1">
      <alignment horizontal="justify" vertical="center" wrapText="1"/>
    </xf>
    <xf numFmtId="0" fontId="74" fillId="0" borderId="12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76" fillId="0" borderId="16" xfId="0" applyFont="1" applyFill="1" applyBorder="1" applyAlignment="1">
      <alignment horizontal="left" vertical="center" wrapText="1"/>
    </xf>
    <xf numFmtId="0" fontId="25" fillId="0" borderId="40" xfId="0" applyFont="1" applyFill="1" applyBorder="1" applyAlignment="1">
      <alignment horizontal="left" vertical="center" wrapText="1"/>
    </xf>
    <xf numFmtId="0" fontId="74" fillId="0" borderId="41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left" wrapText="1"/>
    </xf>
    <xf numFmtId="0" fontId="26" fillId="29" borderId="10" xfId="0" applyFont="1" applyFill="1" applyBorder="1" applyAlignment="1">
      <alignment horizontal="center" wrapText="1"/>
    </xf>
    <xf numFmtId="0" fontId="26" fillId="29" borderId="11" xfId="0" applyFont="1" applyFill="1" applyBorder="1" applyAlignment="1">
      <alignment horizontal="center" wrapText="1"/>
    </xf>
    <xf numFmtId="0" fontId="26" fillId="24" borderId="10" xfId="0" applyFont="1" applyFill="1" applyBorder="1" applyAlignment="1">
      <alignment horizontal="left" wrapText="1"/>
    </xf>
    <xf numFmtId="0" fontId="26" fillId="24" borderId="10" xfId="0" applyFont="1" applyFill="1" applyBorder="1" applyAlignment="1">
      <alignment horizontal="center" wrapText="1"/>
    </xf>
    <xf numFmtId="0" fontId="22" fillId="24" borderId="10" xfId="0" applyFont="1" applyFill="1" applyBorder="1" applyAlignment="1">
      <alignment horizontal="center" vertical="top" wrapText="1"/>
    </xf>
    <xf numFmtId="178" fontId="27" fillId="29" borderId="19" xfId="0" applyNumberFormat="1" applyFont="1" applyFill="1" applyBorder="1" applyAlignment="1">
      <alignment horizontal="center" vertical="center" shrinkToFi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3" fillId="24" borderId="10" xfId="0" applyNumberFormat="1" applyFont="1" applyFill="1" applyBorder="1" applyAlignment="1">
      <alignment horizontal="center" vertical="center" shrinkToFit="1"/>
    </xf>
    <xf numFmtId="0" fontId="35" fillId="24" borderId="16" xfId="0" applyFont="1" applyFill="1" applyBorder="1" applyAlignment="1">
      <alignment horizontal="center" vertical="top" wrapText="1"/>
    </xf>
    <xf numFmtId="0" fontId="35" fillId="24" borderId="10" xfId="0" applyFont="1" applyFill="1" applyBorder="1" applyAlignment="1">
      <alignment horizontal="center" vertical="center" wrapText="1"/>
    </xf>
    <xf numFmtId="177" fontId="63" fillId="0" borderId="11" xfId="0" applyNumberFormat="1" applyFont="1" applyFill="1" applyBorder="1" applyAlignment="1">
      <alignment horizontal="center" vertical="center" shrinkToFit="1"/>
    </xf>
    <xf numFmtId="49" fontId="36" fillId="0" borderId="2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center" vertical="top" wrapText="1"/>
    </xf>
    <xf numFmtId="49" fontId="36" fillId="0" borderId="24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left" vertical="center"/>
    </xf>
    <xf numFmtId="0" fontId="29" fillId="0" borderId="11" xfId="0" applyNumberFormat="1" applyFont="1" applyBorder="1" applyAlignment="1">
      <alignment horizontal="center" vertical="center" shrinkToFit="1"/>
    </xf>
    <xf numFmtId="0" fontId="26" fillId="0" borderId="35" xfId="0" applyFont="1" applyBorder="1" applyAlignment="1">
      <alignment horizontal="center" vertical="top" wrapText="1"/>
    </xf>
    <xf numFmtId="0" fontId="28" fillId="0" borderId="17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top" wrapText="1"/>
    </xf>
    <xf numFmtId="0" fontId="45" fillId="0" borderId="11" xfId="0" applyFont="1" applyBorder="1" applyAlignment="1">
      <alignment horizontal="center" vertical="top" wrapText="1"/>
    </xf>
    <xf numFmtId="178" fontId="77" fillId="0" borderId="19" xfId="0" applyNumberFormat="1" applyFont="1" applyFill="1" applyBorder="1" applyAlignment="1">
      <alignment horizontal="center" vertical="center" shrinkToFit="1"/>
    </xf>
    <xf numFmtId="0" fontId="81" fillId="0" borderId="11" xfId="0" applyFont="1" applyBorder="1" applyAlignment="1">
      <alignment horizontal="center" vertical="top" wrapText="1"/>
    </xf>
    <xf numFmtId="0" fontId="81" fillId="0" borderId="11" xfId="0" applyFont="1" applyFill="1" applyBorder="1" applyAlignment="1">
      <alignment horizontal="center" vertical="top" wrapText="1"/>
    </xf>
    <xf numFmtId="177" fontId="82" fillId="0" borderId="16" xfId="0" applyNumberFormat="1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top" wrapText="1"/>
    </xf>
    <xf numFmtId="0" fontId="55" fillId="0" borderId="1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top" wrapText="1"/>
    </xf>
    <xf numFmtId="181" fontId="27" fillId="0" borderId="19" xfId="0" applyNumberFormat="1" applyFont="1" applyFill="1" applyBorder="1" applyAlignment="1">
      <alignment horizontal="center" vertical="center" shrinkToFit="1"/>
    </xf>
    <xf numFmtId="0" fontId="35" fillId="0" borderId="10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center" vertical="top" wrapText="1"/>
    </xf>
    <xf numFmtId="0" fontId="25" fillId="0" borderId="11" xfId="0" applyNumberFormat="1" applyFont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179" fontId="31" fillId="0" borderId="43" xfId="0" applyNumberFormat="1" applyFont="1" applyFill="1" applyBorder="1" applyAlignment="1">
      <alignment horizontal="center" vertical="center"/>
    </xf>
    <xf numFmtId="0" fontId="55" fillId="30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26" fillId="29" borderId="10" xfId="0" applyNumberFormat="1" applyFont="1" applyFill="1" applyBorder="1" applyAlignment="1">
      <alignment horizontal="center" vertical="center" shrinkToFit="1"/>
    </xf>
    <xf numFmtId="0" fontId="29" fillId="29" borderId="16" xfId="0" applyNumberFormat="1" applyFont="1" applyFill="1" applyBorder="1" applyAlignment="1">
      <alignment horizontal="center" vertical="center" shrinkToFit="1"/>
    </xf>
    <xf numFmtId="0" fontId="26" fillId="29" borderId="16" xfId="0" applyFont="1" applyFill="1" applyBorder="1" applyAlignment="1">
      <alignment horizontal="center" vertical="center" wrapText="1"/>
    </xf>
    <xf numFmtId="0" fontId="54" fillId="30" borderId="12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49" fontId="35" fillId="0" borderId="10" xfId="0" applyNumberFormat="1" applyFont="1" applyBorder="1" applyAlignment="1">
      <alignment horizontal="left" vertical="center"/>
    </xf>
    <xf numFmtId="0" fontId="35" fillId="0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center" wrapText="1"/>
    </xf>
    <xf numFmtId="0" fontId="85" fillId="0" borderId="19" xfId="0" applyFont="1" applyBorder="1" applyAlignment="1">
      <alignment horizontal="left" vertical="center" wrapText="1"/>
    </xf>
    <xf numFmtId="0" fontId="35" fillId="30" borderId="16" xfId="0" applyFont="1" applyFill="1" applyBorder="1" applyAlignment="1">
      <alignment horizontal="center" vertical="top" wrapText="1"/>
    </xf>
    <xf numFmtId="0" fontId="26" fillId="30" borderId="11" xfId="0" applyFont="1" applyFill="1" applyBorder="1" applyAlignment="1">
      <alignment horizontal="center" vertical="center" wrapText="1"/>
    </xf>
    <xf numFmtId="0" fontId="35" fillId="30" borderId="10" xfId="0" applyFont="1" applyFill="1" applyBorder="1" applyAlignment="1">
      <alignment horizontal="center" vertical="center" wrapText="1"/>
    </xf>
    <xf numFmtId="178" fontId="27" fillId="30" borderId="19" xfId="0" applyNumberFormat="1" applyFont="1" applyFill="1" applyBorder="1" applyAlignment="1">
      <alignment horizontal="center" vertical="center" shrinkToFit="1"/>
    </xf>
    <xf numFmtId="177" fontId="29" fillId="30" borderId="10" xfId="0" applyNumberFormat="1" applyFont="1" applyFill="1" applyBorder="1" applyAlignment="1">
      <alignment horizontal="center" vertical="center" shrinkToFit="1"/>
    </xf>
    <xf numFmtId="178" fontId="29" fillId="30" borderId="11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shrinkToFit="1"/>
    </xf>
    <xf numFmtId="0" fontId="87" fillId="0" borderId="11" xfId="0" applyNumberFormat="1" applyFont="1" applyBorder="1" applyAlignment="1">
      <alignment horizontal="center" vertical="center" shrinkToFit="1"/>
    </xf>
    <xf numFmtId="49" fontId="26" fillId="30" borderId="17" xfId="0" applyNumberFormat="1" applyFont="1" applyFill="1" applyBorder="1" applyAlignment="1">
      <alignment horizontal="center" vertical="center"/>
    </xf>
    <xf numFmtId="49" fontId="28" fillId="30" borderId="11" xfId="0" applyNumberFormat="1" applyFont="1" applyFill="1" applyBorder="1" applyAlignment="1">
      <alignment vertical="center"/>
    </xf>
    <xf numFmtId="0" fontId="28" fillId="30" borderId="11" xfId="0" applyNumberFormat="1" applyFont="1" applyFill="1" applyBorder="1" applyAlignment="1">
      <alignment horizontal="center" vertical="center" shrinkToFit="1"/>
    </xf>
    <xf numFmtId="0" fontId="26" fillId="30" borderId="16" xfId="0" applyFont="1" applyFill="1" applyBorder="1" applyAlignment="1">
      <alignment horizontal="center" vertical="top" wrapText="1"/>
    </xf>
    <xf numFmtId="0" fontId="27" fillId="30" borderId="11" xfId="0" applyNumberFormat="1" applyFont="1" applyFill="1" applyBorder="1" applyAlignment="1">
      <alignment horizontal="center" vertical="center" shrinkToFit="1"/>
    </xf>
    <xf numFmtId="177" fontId="29" fillId="30" borderId="16" xfId="0" applyNumberFormat="1" applyFont="1" applyFill="1" applyBorder="1" applyAlignment="1">
      <alignment horizontal="center" vertical="center" shrinkToFit="1"/>
    </xf>
    <xf numFmtId="0" fontId="36" fillId="30" borderId="17" xfId="0" applyFont="1" applyFill="1" applyBorder="1" applyAlignment="1">
      <alignment horizontal="center" vertical="center" shrinkToFit="1"/>
    </xf>
    <xf numFmtId="49" fontId="49" fillId="30" borderId="10" xfId="0" applyNumberFormat="1" applyFont="1" applyFill="1" applyBorder="1" applyAlignment="1">
      <alignment vertical="center" shrinkToFit="1"/>
    </xf>
    <xf numFmtId="0" fontId="50" fillId="30" borderId="10" xfId="0" applyNumberFormat="1" applyFont="1" applyFill="1" applyBorder="1" applyAlignment="1">
      <alignment horizontal="center" vertical="center" shrinkToFit="1"/>
    </xf>
    <xf numFmtId="0" fontId="36" fillId="30" borderId="11" xfId="0" applyFont="1" applyFill="1" applyBorder="1" applyAlignment="1">
      <alignment horizontal="center" vertical="center" shrinkToFit="1"/>
    </xf>
    <xf numFmtId="49" fontId="28" fillId="30" borderId="18" xfId="0" applyNumberFormat="1" applyFont="1" applyFill="1" applyBorder="1" applyAlignment="1">
      <alignment vertical="center" shrinkToFit="1"/>
    </xf>
    <xf numFmtId="0" fontId="27" fillId="30" borderId="10" xfId="0" applyNumberFormat="1" applyFont="1" applyFill="1" applyBorder="1" applyAlignment="1">
      <alignment horizontal="center" vertical="center" shrinkToFit="1"/>
    </xf>
    <xf numFmtId="0" fontId="26" fillId="30" borderId="17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left" wrapText="1"/>
    </xf>
    <xf numFmtId="0" fontId="26" fillId="30" borderId="10" xfId="0" applyFont="1" applyFill="1" applyBorder="1" applyAlignment="1">
      <alignment horizontal="center" wrapText="1"/>
    </xf>
    <xf numFmtId="0" fontId="26" fillId="30" borderId="11" xfId="0" applyFont="1" applyFill="1" applyBorder="1" applyAlignment="1">
      <alignment horizontal="center" wrapText="1"/>
    </xf>
    <xf numFmtId="0" fontId="26" fillId="30" borderId="10" xfId="0" applyFont="1" applyFill="1" applyBorder="1" applyAlignment="1">
      <alignment horizontal="center" vertical="center" wrapText="1"/>
    </xf>
    <xf numFmtId="0" fontId="26" fillId="30" borderId="11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center" vertical="top" wrapText="1"/>
    </xf>
    <xf numFmtId="0" fontId="26" fillId="30" borderId="11" xfId="0" applyFont="1" applyFill="1" applyBorder="1">
      <alignment vertical="center"/>
    </xf>
    <xf numFmtId="0" fontId="26" fillId="30" borderId="10" xfId="0" applyFont="1" applyFill="1" applyBorder="1" applyAlignment="1">
      <alignment horizontal="left" vertical="top" wrapText="1"/>
    </xf>
    <xf numFmtId="177" fontId="63" fillId="30" borderId="16" xfId="0" applyNumberFormat="1" applyFont="1" applyFill="1" applyBorder="1" applyAlignment="1">
      <alignment horizontal="center" vertical="center" shrinkToFit="1"/>
    </xf>
    <xf numFmtId="49" fontId="36" fillId="30" borderId="17" xfId="0" applyNumberFormat="1" applyFont="1" applyFill="1" applyBorder="1" applyAlignment="1">
      <alignment horizontal="center" vertical="center"/>
    </xf>
    <xf numFmtId="49" fontId="29" fillId="30" borderId="11" xfId="0" applyNumberFormat="1" applyFont="1" applyFill="1" applyBorder="1" applyAlignment="1">
      <alignment horizontal="center" vertical="center" shrinkToFit="1"/>
    </xf>
    <xf numFmtId="0" fontId="29" fillId="30" borderId="10" xfId="0" applyNumberFormat="1" applyFont="1" applyFill="1" applyBorder="1" applyAlignment="1">
      <alignment horizontal="left" vertical="center" shrinkToFit="1"/>
    </xf>
    <xf numFmtId="0" fontId="29" fillId="30" borderId="10" xfId="0" applyNumberFormat="1" applyFont="1" applyFill="1" applyBorder="1" applyAlignment="1">
      <alignment horizontal="center" vertical="center" shrinkToFit="1"/>
    </xf>
    <xf numFmtId="0" fontId="29" fillId="30" borderId="16" xfId="0" applyNumberFormat="1" applyFont="1" applyFill="1" applyBorder="1" applyAlignment="1">
      <alignment horizontal="center" vertical="center" shrinkToFit="1"/>
    </xf>
    <xf numFmtId="49" fontId="25" fillId="30" borderId="11" xfId="0" applyNumberFormat="1" applyFont="1" applyFill="1" applyBorder="1" applyAlignment="1">
      <alignment horizontal="center" vertical="center" shrinkToFit="1"/>
    </xf>
    <xf numFmtId="0" fontId="26" fillId="30" borderId="17" xfId="0" applyFont="1" applyFill="1" applyBorder="1" applyAlignment="1">
      <alignment vertical="top" wrapText="1"/>
    </xf>
    <xf numFmtId="0" fontId="26" fillId="30" borderId="14" xfId="0" applyFont="1" applyFill="1" applyBorder="1" applyAlignment="1">
      <alignment horizontal="center" vertical="top" wrapText="1"/>
    </xf>
    <xf numFmtId="49" fontId="36" fillId="30" borderId="11" xfId="0" applyNumberFormat="1" applyFont="1" applyFill="1" applyBorder="1" applyAlignment="1">
      <alignment horizontal="center" vertical="center"/>
    </xf>
    <xf numFmtId="49" fontId="26" fillId="30" borderId="10" xfId="0" applyNumberFormat="1" applyFont="1" applyFill="1" applyBorder="1" applyAlignment="1">
      <alignment horizontal="left" vertical="center"/>
    </xf>
    <xf numFmtId="0" fontId="26" fillId="30" borderId="10" xfId="0" applyNumberFormat="1" applyFont="1" applyFill="1" applyBorder="1" applyAlignment="1">
      <alignment horizontal="center" vertical="center" shrinkToFit="1"/>
    </xf>
    <xf numFmtId="0" fontId="26" fillId="30" borderId="16" xfId="0" applyFont="1" applyFill="1" applyBorder="1" applyAlignment="1">
      <alignment horizontal="center" vertical="center" wrapText="1"/>
    </xf>
    <xf numFmtId="178" fontId="27" fillId="32" borderId="19" xfId="0" applyNumberFormat="1" applyFont="1" applyFill="1" applyBorder="1" applyAlignment="1">
      <alignment horizontal="center" vertical="center" shrinkToFit="1"/>
    </xf>
    <xf numFmtId="177" fontId="29" fillId="32" borderId="10" xfId="0" applyNumberFormat="1" applyFont="1" applyFill="1" applyBorder="1" applyAlignment="1">
      <alignment horizontal="center" vertical="center" shrinkToFit="1"/>
    </xf>
    <xf numFmtId="0" fontId="44" fillId="30" borderId="10" xfId="0" applyFont="1" applyFill="1" applyBorder="1" applyAlignment="1">
      <alignment horizontal="center" vertical="top" wrapText="1"/>
    </xf>
    <xf numFmtId="0" fontId="26" fillId="30" borderId="18" xfId="0" applyFont="1" applyFill="1" applyBorder="1" applyAlignment="1">
      <alignment horizontal="center" vertical="top" wrapText="1"/>
    </xf>
    <xf numFmtId="177" fontId="38" fillId="30" borderId="11" xfId="0" applyNumberFormat="1" applyFont="1" applyFill="1" applyBorder="1" applyAlignment="1">
      <alignment horizontal="center" vertical="center" shrinkToFit="1"/>
    </xf>
    <xf numFmtId="0" fontId="26" fillId="30" borderId="18" xfId="0" applyFont="1" applyFill="1" applyBorder="1" applyAlignment="1">
      <alignment horizontal="center" vertical="center"/>
    </xf>
    <xf numFmtId="0" fontId="22" fillId="30" borderId="10" xfId="0" applyFont="1" applyFill="1" applyBorder="1" applyAlignment="1">
      <alignment horizontal="center" vertical="top" wrapText="1"/>
    </xf>
    <xf numFmtId="0" fontId="26" fillId="30" borderId="17" xfId="0" applyFont="1" applyFill="1" applyBorder="1" applyAlignment="1">
      <alignment horizontal="center" vertical="center"/>
    </xf>
    <xf numFmtId="0" fontId="35" fillId="30" borderId="10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left" vertical="center" wrapText="1"/>
    </xf>
    <xf numFmtId="0" fontId="63" fillId="30" borderId="10" xfId="0" applyNumberFormat="1" applyFont="1" applyFill="1" applyBorder="1" applyAlignment="1">
      <alignment horizontal="center" vertical="center" shrinkToFit="1"/>
    </xf>
    <xf numFmtId="177" fontId="63" fillId="30" borderId="10" xfId="0" applyNumberFormat="1" applyFont="1" applyFill="1" applyBorder="1" applyAlignment="1">
      <alignment horizontal="center" vertical="center" shrinkToFit="1"/>
    </xf>
    <xf numFmtId="177" fontId="26" fillId="0" borderId="11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top" shrinkToFit="1"/>
    </xf>
    <xf numFmtId="49" fontId="45" fillId="0" borderId="17" xfId="0" applyNumberFormat="1" applyFont="1" applyBorder="1" applyAlignment="1">
      <alignment vertical="center"/>
    </xf>
    <xf numFmtId="0" fontId="26" fillId="31" borderId="10" xfId="0" applyFont="1" applyFill="1" applyBorder="1" applyAlignment="1">
      <alignment horizontal="left" wrapText="1"/>
    </xf>
    <xf numFmtId="0" fontId="22" fillId="31" borderId="10" xfId="0" applyFont="1" applyFill="1" applyBorder="1" applyAlignment="1">
      <alignment horizontal="center" wrapText="1"/>
    </xf>
    <xf numFmtId="0" fontId="48" fillId="31" borderId="11" xfId="0" applyNumberFormat="1" applyFont="1" applyFill="1" applyBorder="1" applyAlignment="1">
      <alignment horizontal="center" vertical="center" shrinkToFit="1"/>
    </xf>
    <xf numFmtId="0" fontId="26" fillId="31" borderId="11" xfId="0" applyFont="1" applyFill="1" applyBorder="1" applyAlignment="1">
      <alignment horizontal="center" vertical="center" wrapText="1"/>
    </xf>
    <xf numFmtId="0" fontId="35" fillId="31" borderId="10" xfId="0" applyFont="1" applyFill="1" applyBorder="1" applyAlignment="1">
      <alignment horizontal="center" vertical="center" wrapText="1"/>
    </xf>
    <xf numFmtId="178" fontId="27" fillId="33" borderId="19" xfId="0" applyNumberFormat="1" applyFont="1" applyFill="1" applyBorder="1" applyAlignment="1">
      <alignment horizontal="center" vertical="center" shrinkToFit="1"/>
    </xf>
    <xf numFmtId="177" fontId="29" fillId="30" borderId="11" xfId="0" applyNumberFormat="1" applyFont="1" applyFill="1" applyBorder="1" applyAlignment="1">
      <alignment horizontal="center" vertical="center" shrinkToFit="1"/>
    </xf>
    <xf numFmtId="177" fontId="29" fillId="32" borderId="16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>
      <alignment vertical="center"/>
    </xf>
    <xf numFmtId="0" fontId="26" fillId="30" borderId="19" xfId="0" applyFont="1" applyFill="1" applyBorder="1" applyAlignment="1">
      <alignment horizontal="center" vertical="top" wrapText="1"/>
    </xf>
    <xf numFmtId="0" fontId="41" fillId="30" borderId="10" xfId="0" applyFont="1" applyFill="1" applyBorder="1" applyAlignment="1">
      <alignment horizontal="center" vertical="top" wrapText="1"/>
    </xf>
    <xf numFmtId="0" fontId="26" fillId="30" borderId="11" xfId="0" applyFont="1" applyFill="1" applyBorder="1" applyAlignment="1">
      <alignment horizontal="left" vertical="top" wrapText="1"/>
    </xf>
    <xf numFmtId="0" fontId="87" fillId="30" borderId="11" xfId="0" applyNumberFormat="1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wrapText="1"/>
    </xf>
    <xf numFmtId="178" fontId="27" fillId="0" borderId="16" xfId="0" applyNumberFormat="1" applyFont="1" applyFill="1" applyBorder="1" applyAlignment="1">
      <alignment horizontal="center" vertical="center" shrinkToFit="1"/>
    </xf>
    <xf numFmtId="49" fontId="45" fillId="30" borderId="11" xfId="0" applyNumberFormat="1" applyFont="1" applyFill="1" applyBorder="1" applyAlignment="1">
      <alignment horizontal="center" vertical="center"/>
    </xf>
    <xf numFmtId="49" fontId="36" fillId="30" borderId="34" xfId="0" applyNumberFormat="1" applyFont="1" applyFill="1" applyBorder="1" applyAlignment="1">
      <alignment horizontal="center" vertical="center"/>
    </xf>
    <xf numFmtId="49" fontId="36" fillId="30" borderId="22" xfId="0" applyNumberFormat="1" applyFont="1" applyFill="1" applyBorder="1" applyAlignment="1">
      <alignment horizontal="center" vertical="center"/>
    </xf>
    <xf numFmtId="49" fontId="36" fillId="30" borderId="18" xfId="0" applyNumberFormat="1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vertical="top" wrapText="1"/>
    </xf>
    <xf numFmtId="177" fontId="63" fillId="30" borderId="11" xfId="0" applyNumberFormat="1" applyFont="1" applyFill="1" applyBorder="1" applyAlignment="1">
      <alignment horizontal="center" vertical="center" shrinkToFit="1"/>
    </xf>
    <xf numFmtId="0" fontId="29" fillId="30" borderId="20" xfId="0" applyNumberFormat="1" applyFont="1" applyFill="1" applyBorder="1" applyAlignment="1">
      <alignment horizontal="center" vertical="center" shrinkToFit="1"/>
    </xf>
    <xf numFmtId="0" fontId="35" fillId="30" borderId="10" xfId="0" applyFont="1" applyFill="1" applyBorder="1" applyAlignment="1">
      <alignment horizontal="left" vertical="top" wrapText="1"/>
    </xf>
    <xf numFmtId="0" fontId="88" fillId="30" borderId="17" xfId="0" applyFont="1" applyFill="1" applyBorder="1" applyAlignment="1">
      <alignment horizontal="center" vertical="top" wrapText="1"/>
    </xf>
    <xf numFmtId="0" fontId="28" fillId="30" borderId="10" xfId="0" applyFont="1" applyFill="1" applyBorder="1" applyAlignment="1">
      <alignment horizontal="center" vertical="top" wrapText="1"/>
    </xf>
    <xf numFmtId="0" fontId="28" fillId="25" borderId="11" xfId="0" applyNumberFormat="1" applyFont="1" applyFill="1" applyBorder="1" applyAlignment="1">
      <alignment horizontal="center" vertical="center" shrinkToFit="1"/>
    </xf>
    <xf numFmtId="49" fontId="51" fillId="30" borderId="24" xfId="0" applyNumberFormat="1" applyFont="1" applyFill="1" applyBorder="1" applyAlignment="1">
      <alignment horizontal="center" vertical="center"/>
    </xf>
    <xf numFmtId="0" fontId="52" fillId="30" borderId="10" xfId="0" applyFont="1" applyFill="1" applyBorder="1" applyAlignment="1">
      <alignment horizontal="left" wrapText="1"/>
    </xf>
    <xf numFmtId="0" fontId="52" fillId="30" borderId="10" xfId="0" applyFont="1" applyFill="1" applyBorder="1" applyAlignment="1">
      <alignment horizontal="center" wrapText="1"/>
    </xf>
    <xf numFmtId="0" fontId="52" fillId="30" borderId="10" xfId="0" applyFont="1" applyFill="1" applyBorder="1" applyAlignment="1">
      <alignment horizontal="center" vertical="top" wrapText="1"/>
    </xf>
    <xf numFmtId="178" fontId="29" fillId="30" borderId="20" xfId="0" applyNumberFormat="1" applyFont="1" applyFill="1" applyBorder="1" applyAlignment="1">
      <alignment horizontal="center" vertical="center" shrinkToFit="1"/>
    </xf>
    <xf numFmtId="0" fontId="44" fillId="0" borderId="16" xfId="0" applyFont="1" applyFill="1" applyBorder="1" applyAlignment="1">
      <alignment horizontal="center" wrapText="1"/>
    </xf>
    <xf numFmtId="49" fontId="56" fillId="0" borderId="17" xfId="0" applyNumberFormat="1" applyFont="1" applyBorder="1" applyAlignment="1">
      <alignment horizontal="center" vertical="center"/>
    </xf>
    <xf numFmtId="0" fontId="26" fillId="31" borderId="10" xfId="0" applyFont="1" applyFill="1" applyBorder="1" applyAlignment="1">
      <alignment horizontal="left" vertical="top" wrapText="1"/>
    </xf>
    <xf numFmtId="0" fontId="26" fillId="31" borderId="10" xfId="0" applyFont="1" applyFill="1" applyBorder="1" applyAlignment="1">
      <alignment horizontal="center" vertical="top" wrapText="1"/>
    </xf>
    <xf numFmtId="0" fontId="26" fillId="31" borderId="16" xfId="0" applyFont="1" applyFill="1" applyBorder="1" applyAlignment="1">
      <alignment horizontal="center" vertical="top" wrapText="1"/>
    </xf>
    <xf numFmtId="178" fontId="27" fillId="31" borderId="19" xfId="0" applyNumberFormat="1" applyFont="1" applyFill="1" applyBorder="1" applyAlignment="1">
      <alignment horizontal="center" vertical="center" shrinkToFit="1"/>
    </xf>
    <xf numFmtId="0" fontId="0" fillId="0" borderId="0" xfId="0" applyNumberFormat="1" applyAlignment="1">
      <alignment vertical="center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58" fillId="30" borderId="16" xfId="0" applyFont="1" applyFill="1" applyBorder="1" applyAlignment="1">
      <alignment horizontal="left" vertical="center" wrapText="1"/>
    </xf>
    <xf numFmtId="0" fontId="54" fillId="30" borderId="10" xfId="0" applyFont="1" applyFill="1" applyBorder="1" applyAlignment="1">
      <alignment horizontal="center" vertical="center" wrapText="1"/>
    </xf>
    <xf numFmtId="0" fontId="55" fillId="30" borderId="11" xfId="0" applyFont="1" applyFill="1" applyBorder="1" applyAlignment="1">
      <alignment horizontal="center" vertical="center" wrapText="1"/>
    </xf>
    <xf numFmtId="0" fontId="74" fillId="30" borderId="35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59" fillId="30" borderId="1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85" fillId="0" borderId="12" xfId="0" applyFont="1" applyFill="1" applyBorder="1" applyAlignment="1">
      <alignment horizontal="left" vertical="center" wrapText="1"/>
    </xf>
    <xf numFmtId="0" fontId="54" fillId="30" borderId="11" xfId="0" applyFont="1" applyFill="1" applyBorder="1" applyAlignment="1">
      <alignment horizontal="center" vertical="center" wrapText="1"/>
    </xf>
    <xf numFmtId="0" fontId="89" fillId="30" borderId="10" xfId="0" applyFont="1" applyFill="1" applyBorder="1" applyAlignment="1">
      <alignment horizontal="center" vertical="center" wrapText="1"/>
    </xf>
    <xf numFmtId="0" fontId="55" fillId="30" borderId="27" xfId="0" applyFont="1" applyFill="1" applyBorder="1" applyAlignment="1">
      <alignment horizontal="center" vertical="center" wrapText="1"/>
    </xf>
    <xf numFmtId="0" fontId="55" fillId="30" borderId="15" xfId="0" applyFont="1" applyFill="1" applyBorder="1" applyAlignment="1">
      <alignment horizontal="center" vertical="center" wrapText="1"/>
    </xf>
    <xf numFmtId="0" fontId="72" fillId="30" borderId="11" xfId="0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0" fontId="93" fillId="0" borderId="0" xfId="0" applyNumberFormat="1" applyFont="1" applyAlignment="1">
      <alignment horizontal="center" vertical="center"/>
    </xf>
    <xf numFmtId="0" fontId="54" fillId="0" borderId="15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49" fontId="36" fillId="29" borderId="18" xfId="0" applyNumberFormat="1" applyFont="1" applyFill="1" applyBorder="1" applyAlignment="1">
      <alignment horizontal="center" vertical="center"/>
    </xf>
    <xf numFmtId="177" fontId="29" fillId="28" borderId="10" xfId="0" applyNumberFormat="1" applyFont="1" applyFill="1" applyBorder="1" applyAlignment="1">
      <alignment horizontal="center" vertical="center" shrinkToFit="1"/>
    </xf>
    <xf numFmtId="49" fontId="36" fillId="29" borderId="17" xfId="0" applyNumberFormat="1" applyFont="1" applyFill="1" applyBorder="1" applyAlignment="1">
      <alignment horizontal="center" vertical="center"/>
    </xf>
    <xf numFmtId="49" fontId="45" fillId="29" borderId="17" xfId="0" applyNumberFormat="1" applyFont="1" applyFill="1" applyBorder="1" applyAlignment="1">
      <alignment horizontal="center" vertical="center"/>
    </xf>
    <xf numFmtId="182" fontId="26" fillId="0" borderId="10" xfId="0" applyNumberFormat="1" applyFont="1" applyFill="1" applyBorder="1" applyAlignment="1">
      <alignment horizontal="left" vertical="top" shrinkToFit="1"/>
    </xf>
    <xf numFmtId="0" fontId="94" fillId="26" borderId="10" xfId="0" applyFont="1" applyFill="1" applyBorder="1" applyAlignment="1">
      <alignment horizontal="center" vertical="top" wrapText="1"/>
    </xf>
    <xf numFmtId="0" fontId="23" fillId="26" borderId="10" xfId="0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36" fillId="0" borderId="11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35" fillId="31" borderId="16" xfId="0" applyFont="1" applyFill="1" applyBorder="1" applyAlignment="1">
      <alignment horizontal="center" vertical="top" wrapText="1"/>
    </xf>
    <xf numFmtId="177" fontId="29" fillId="33" borderId="16" xfId="0" applyNumberFormat="1" applyFont="1" applyFill="1" applyBorder="1" applyAlignment="1">
      <alignment horizontal="center" vertical="center" shrinkToFit="1"/>
    </xf>
    <xf numFmtId="0" fontId="81" fillId="0" borderId="34" xfId="0" applyFont="1" applyBorder="1" applyAlignment="1">
      <alignment horizontal="left" vertical="center"/>
    </xf>
    <xf numFmtId="0" fontId="44" fillId="29" borderId="16" xfId="0" applyFont="1" applyFill="1" applyBorder="1" applyAlignment="1">
      <alignment horizontal="center" wrapText="1"/>
    </xf>
    <xf numFmtId="177" fontId="29" fillId="29" borderId="16" xfId="0" applyNumberFormat="1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 wrapText="1"/>
    </xf>
    <xf numFmtId="0" fontId="44" fillId="30" borderId="16" xfId="0" applyFont="1" applyFill="1" applyBorder="1" applyAlignment="1">
      <alignment horizontal="center" wrapText="1"/>
    </xf>
    <xf numFmtId="0" fontId="60" fillId="0" borderId="10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left" wrapText="1"/>
    </xf>
    <xf numFmtId="0" fontId="60" fillId="0" borderId="10" xfId="0" applyFont="1" applyFill="1" applyBorder="1" applyAlignment="1">
      <alignment horizontal="center" wrapText="1"/>
    </xf>
    <xf numFmtId="0" fontId="60" fillId="0" borderId="11" xfId="0" applyFont="1" applyFill="1" applyBorder="1" applyAlignment="1">
      <alignment horizontal="center" wrapText="1"/>
    </xf>
    <xf numFmtId="0" fontId="60" fillId="0" borderId="11" xfId="0" applyFont="1" applyFill="1" applyBorder="1" applyAlignment="1">
      <alignment horizontal="center" vertical="top" wrapText="1"/>
    </xf>
    <xf numFmtId="177" fontId="29" fillId="33" borderId="10" xfId="0" applyNumberFormat="1" applyFont="1" applyFill="1" applyBorder="1" applyAlignment="1">
      <alignment horizontal="center" vertical="center" shrinkToFit="1"/>
    </xf>
    <xf numFmtId="178" fontId="27" fillId="24" borderId="19" xfId="0" applyNumberFormat="1" applyFont="1" applyFill="1" applyBorder="1" applyAlignment="1">
      <alignment horizontal="center" vertical="center" shrinkToFit="1"/>
    </xf>
    <xf numFmtId="0" fontId="29" fillId="0" borderId="19" xfId="0" applyNumberFormat="1" applyFont="1" applyFill="1" applyBorder="1" applyAlignment="1">
      <alignment horizontal="center" vertical="center" shrinkToFit="1"/>
    </xf>
    <xf numFmtId="0" fontId="58" fillId="0" borderId="12" xfId="0" applyFont="1" applyFill="1" applyBorder="1" applyAlignment="1">
      <alignment horizontal="left" vertical="center" wrapText="1"/>
    </xf>
    <xf numFmtId="0" fontId="83" fillId="0" borderId="41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shrinkToFit="1"/>
    </xf>
    <xf numFmtId="0" fontId="54" fillId="31" borderId="10" xfId="0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95" fillId="0" borderId="10" xfId="0" applyFont="1" applyBorder="1" applyAlignment="1">
      <alignment horizontal="left" wrapText="1"/>
    </xf>
    <xf numFmtId="0" fontId="26" fillId="34" borderId="10" xfId="0" applyFont="1" applyFill="1" applyBorder="1" applyAlignment="1">
      <alignment horizontal="left" vertical="top" wrapText="1"/>
    </xf>
    <xf numFmtId="0" fontId="26" fillId="34" borderId="10" xfId="0" applyFont="1" applyFill="1" applyBorder="1" applyAlignment="1">
      <alignment horizontal="center" vertical="top" wrapText="1"/>
    </xf>
    <xf numFmtId="0" fontId="26" fillId="34" borderId="11" xfId="0" applyFont="1" applyFill="1" applyBorder="1" applyAlignment="1">
      <alignment horizontal="center" vertical="top" wrapText="1"/>
    </xf>
    <xf numFmtId="0" fontId="26" fillId="34" borderId="16" xfId="0" applyFont="1" applyFill="1" applyBorder="1" applyAlignment="1">
      <alignment horizontal="center" vertical="top" wrapText="1"/>
    </xf>
    <xf numFmtId="0" fontId="26" fillId="34" borderId="10" xfId="0" applyFont="1" applyFill="1" applyBorder="1" applyAlignment="1">
      <alignment horizontal="center" vertical="center" wrapText="1"/>
    </xf>
    <xf numFmtId="178" fontId="27" fillId="35" borderId="19" xfId="0" applyNumberFormat="1" applyFont="1" applyFill="1" applyBorder="1" applyAlignment="1">
      <alignment horizontal="center" vertical="center" shrinkToFit="1"/>
    </xf>
    <xf numFmtId="0" fontId="27" fillId="30" borderId="19" xfId="0" applyNumberFormat="1" applyFont="1" applyFill="1" applyBorder="1" applyAlignment="1">
      <alignment horizontal="center" vertical="center" shrinkToFit="1"/>
    </xf>
    <xf numFmtId="0" fontId="31" fillId="30" borderId="32" xfId="0" applyFont="1" applyFill="1" applyBorder="1" applyAlignment="1">
      <alignment horizontal="center" vertical="center" shrinkToFit="1"/>
    </xf>
    <xf numFmtId="0" fontId="31" fillId="30" borderId="15" xfId="0" applyFont="1" applyFill="1" applyBorder="1" applyAlignment="1">
      <alignment horizontal="center" vertical="center" wrapText="1"/>
    </xf>
    <xf numFmtId="0" fontId="31" fillId="30" borderId="15" xfId="0" applyFont="1" applyFill="1" applyBorder="1" applyAlignment="1">
      <alignment horizontal="center" vertical="center" shrinkToFit="1"/>
    </xf>
    <xf numFmtId="0" fontId="31" fillId="30" borderId="20" xfId="0" applyFont="1" applyFill="1" applyBorder="1" applyAlignment="1">
      <alignment horizontal="center" vertical="center" shrinkToFit="1"/>
    </xf>
    <xf numFmtId="0" fontId="31" fillId="30" borderId="11" xfId="0" applyFont="1" applyFill="1" applyBorder="1" applyAlignment="1">
      <alignment horizontal="center" vertical="center" wrapText="1"/>
    </xf>
    <xf numFmtId="0" fontId="31" fillId="30" borderId="10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31" fillId="30" borderId="14" xfId="0" applyFont="1" applyFill="1" applyBorder="1" applyAlignment="1">
      <alignment horizontal="center" vertical="center" wrapText="1"/>
    </xf>
    <xf numFmtId="0" fontId="31" fillId="30" borderId="31" xfId="0" applyFont="1" applyFill="1" applyBorder="1" applyAlignment="1">
      <alignment horizontal="center" vertical="center" wrapText="1"/>
    </xf>
    <xf numFmtId="0" fontId="31" fillId="30" borderId="12" xfId="0" applyFont="1" applyFill="1" applyBorder="1" applyAlignment="1">
      <alignment horizontal="center" vertical="center" shrinkToFit="1"/>
    </xf>
    <xf numFmtId="0" fontId="31" fillId="30" borderId="12" xfId="0" applyFont="1" applyFill="1" applyBorder="1" applyAlignment="1">
      <alignment horizontal="center" vertical="center" wrapText="1"/>
    </xf>
    <xf numFmtId="0" fontId="72" fillId="24" borderId="11" xfId="0" applyFont="1" applyFill="1" applyBorder="1" applyAlignment="1">
      <alignment horizontal="center" vertical="center" wrapText="1"/>
    </xf>
    <xf numFmtId="0" fontId="31" fillId="30" borderId="27" xfId="0" applyFont="1" applyFill="1" applyBorder="1" applyAlignment="1">
      <alignment horizontal="center" vertical="center" wrapText="1"/>
    </xf>
    <xf numFmtId="0" fontId="31" fillId="30" borderId="32" xfId="0" applyFont="1" applyFill="1" applyBorder="1" applyAlignment="1">
      <alignment horizontal="center" vertical="center" wrapText="1"/>
    </xf>
    <xf numFmtId="0" fontId="31" fillId="30" borderId="14" xfId="0" applyFont="1" applyFill="1" applyBorder="1" applyAlignment="1">
      <alignment horizontal="center" vertical="center" shrinkToFit="1"/>
    </xf>
    <xf numFmtId="0" fontId="31" fillId="30" borderId="33" xfId="0" applyFont="1" applyFill="1" applyBorder="1" applyAlignment="1">
      <alignment horizontal="center" vertical="center" shrinkToFit="1"/>
    </xf>
    <xf numFmtId="0" fontId="72" fillId="0" borderId="27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0" fillId="0" borderId="42" xfId="0" applyNumberFormat="1" applyFont="1" applyBorder="1" applyAlignment="1">
      <alignment horizontal="center" vertical="center" wrapText="1"/>
    </xf>
    <xf numFmtId="0" fontId="64" fillId="0" borderId="42" xfId="0" applyNumberFormat="1" applyFont="1" applyBorder="1" applyAlignment="1">
      <alignment horizontal="center" vertical="center" wrapText="1"/>
    </xf>
    <xf numFmtId="0" fontId="29" fillId="0" borderId="36" xfId="0" applyFont="1" applyBorder="1" applyAlignment="1">
      <alignment horizontal="left" vertical="center"/>
    </xf>
    <xf numFmtId="0" fontId="28" fillId="0" borderId="36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5" fillId="0" borderId="18" xfId="0" applyFont="1" applyBorder="1" applyAlignment="1">
      <alignment horizontal="left" vertical="top" wrapText="1"/>
    </xf>
    <xf numFmtId="0" fontId="31" fillId="0" borderId="17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80" fillId="0" borderId="17" xfId="0" applyFont="1" applyFill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left" vertical="top" wrapText="1"/>
    </xf>
    <xf numFmtId="0" fontId="68" fillId="0" borderId="17" xfId="0" applyFont="1" applyBorder="1" applyAlignment="1">
      <alignment vertical="center" wrapText="1"/>
    </xf>
    <xf numFmtId="0" fontId="68" fillId="0" borderId="11" xfId="0" applyFont="1" applyBorder="1" applyAlignment="1">
      <alignment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left" vertical="top" wrapText="1"/>
    </xf>
    <xf numFmtId="0" fontId="71" fillId="0" borderId="17" xfId="0" applyFont="1" applyFill="1" applyBorder="1" applyAlignment="1">
      <alignment horizontal="left" vertical="top" wrapText="1"/>
    </xf>
    <xf numFmtId="0" fontId="71" fillId="0" borderId="11" xfId="0" applyFont="1" applyFill="1" applyBorder="1" applyAlignment="1">
      <alignment horizontal="left" vertical="top" wrapText="1"/>
    </xf>
    <xf numFmtId="0" fontId="71" fillId="30" borderId="18" xfId="0" applyFont="1" applyFill="1" applyBorder="1" applyAlignment="1">
      <alignment horizontal="left" vertical="top" wrapText="1"/>
    </xf>
    <xf numFmtId="0" fontId="68" fillId="30" borderId="17" xfId="0" applyFont="1" applyFill="1" applyBorder="1" applyAlignment="1">
      <alignment vertical="center" wrapText="1"/>
    </xf>
    <xf numFmtId="0" fontId="68" fillId="30" borderId="11" xfId="0" applyFont="1" applyFill="1" applyBorder="1" applyAlignment="1">
      <alignment vertical="center" wrapText="1"/>
    </xf>
    <xf numFmtId="0" fontId="68" fillId="0" borderId="17" xfId="0" applyFont="1" applyFill="1" applyBorder="1" applyAlignment="1">
      <alignment vertical="center" wrapText="1"/>
    </xf>
    <xf numFmtId="0" fontId="68" fillId="0" borderId="11" xfId="0" applyFont="1" applyFill="1" applyBorder="1" applyAlignment="1">
      <alignment vertical="center" wrapText="1"/>
    </xf>
    <xf numFmtId="0" fontId="71" fillId="0" borderId="17" xfId="0" applyFont="1" applyBorder="1" applyAlignment="1">
      <alignment horizontal="left" vertical="top" wrapText="1"/>
    </xf>
    <xf numFmtId="0" fontId="71" fillId="0" borderId="11" xfId="0" applyFont="1" applyBorder="1" applyAlignment="1">
      <alignment horizontal="left" vertical="top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99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/106&#24180;&#26376;&#33756;&#21934;/106&#24180;10&#26376;&#33756;&#21934;/&#20844;&#36774;&#27665;&#29151;/&#22283;&#20013;/106&#24180;9&#26376;&#33756;&#21934;/&#20844;&#36774;&#27665;&#29151;/&#22283;&#20013;/10.&#20013;&#27491;&#22283;&#20013;106&#24180;8~9&#26376;&#21320;&#39184;&#26448;&#26009;&#35373;&#3533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/107&#24180;&#26376;&#33756;&#21934;/107&#24180;3&#26376;&#33756;&#21934;/&#20844;&#36774;&#27665;&#29151;/&#22283;&#20013;/9.&#20013;&#27491;&#22283;&#20013;107&#24180;3&#26376;&#21320;&#39184;&#26448;&#26009;&#35373;&#35336;&#34920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菜單"/>
      <sheetName val="素菜單"/>
      <sheetName val="0830~0901"/>
      <sheetName val="0904~0908"/>
      <sheetName val="0911~0915"/>
      <sheetName val="0918~0922"/>
      <sheetName val="0925~0926"/>
    </sheetNames>
    <sheetDataSet>
      <sheetData sheetId="0" refreshError="1"/>
      <sheetData sheetId="1" refreshError="1"/>
      <sheetData sheetId="2" refreshError="1">
        <row r="2">
          <cell r="D2">
            <v>1650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菜單"/>
      <sheetName val="素食菜單"/>
      <sheetName val="0301~0302"/>
      <sheetName val="0305~0309"/>
      <sheetName val="0312~0316"/>
      <sheetName val="0319~0323"/>
      <sheetName val="0326~0331"/>
    </sheetNames>
    <sheetDataSet>
      <sheetData sheetId="0"/>
      <sheetData sheetId="1"/>
      <sheetData sheetId="2">
        <row r="2">
          <cell r="D2">
            <v>1600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0" workbookViewId="0">
      <selection activeCell="G4" sqref="G4:L26"/>
    </sheetView>
  </sheetViews>
  <sheetFormatPr defaultRowHeight="16.5" x14ac:dyDescent="0.25"/>
  <cols>
    <col min="1" max="1" width="12.75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1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24.75" customHeight="1" x14ac:dyDescent="0.25">
      <c r="A1" s="534" t="s">
        <v>44</v>
      </c>
      <c r="B1" s="534"/>
      <c r="C1" s="534"/>
      <c r="D1" s="534"/>
      <c r="E1" s="534"/>
      <c r="F1" s="534"/>
      <c r="G1" s="535"/>
      <c r="H1" s="535"/>
      <c r="I1" s="535"/>
      <c r="J1" s="535"/>
      <c r="K1" s="133"/>
    </row>
    <row r="2" spans="1:13" ht="27" customHeight="1" thickBot="1" x14ac:dyDescent="0.3">
      <c r="A2" s="132"/>
      <c r="B2" s="536" t="s">
        <v>806</v>
      </c>
      <c r="C2" s="536"/>
      <c r="D2" s="537" t="s">
        <v>202</v>
      </c>
      <c r="E2" s="537"/>
      <c r="F2" s="537"/>
      <c r="G2" s="134"/>
      <c r="H2" s="133"/>
      <c r="I2" s="133"/>
      <c r="J2" s="133"/>
      <c r="K2" s="133"/>
    </row>
    <row r="3" spans="1:13" ht="57" customHeight="1" thickBot="1" x14ac:dyDescent="0.3">
      <c r="A3" s="135" t="s">
        <v>0</v>
      </c>
      <c r="B3" s="136" t="s">
        <v>1</v>
      </c>
      <c r="C3" s="136" t="s">
        <v>169</v>
      </c>
      <c r="D3" s="136" t="s">
        <v>170</v>
      </c>
      <c r="E3" s="136" t="s">
        <v>171</v>
      </c>
      <c r="F3" s="136" t="s">
        <v>2</v>
      </c>
      <c r="G3" s="137" t="s">
        <v>3</v>
      </c>
      <c r="H3" s="138" t="s">
        <v>217</v>
      </c>
      <c r="I3" s="114" t="s">
        <v>218</v>
      </c>
      <c r="J3" s="116" t="s">
        <v>219</v>
      </c>
      <c r="K3" s="115" t="s">
        <v>220</v>
      </c>
      <c r="L3" s="139" t="s">
        <v>221</v>
      </c>
      <c r="M3" s="140" t="s">
        <v>222</v>
      </c>
    </row>
    <row r="4" spans="1:13" ht="30.95" customHeight="1" x14ac:dyDescent="0.25">
      <c r="A4" s="298" t="s">
        <v>177</v>
      </c>
      <c r="B4" s="160" t="s">
        <v>331</v>
      </c>
      <c r="C4" s="463" t="s">
        <v>668</v>
      </c>
      <c r="D4" s="457" t="s">
        <v>687</v>
      </c>
      <c r="E4" s="297" t="s">
        <v>134</v>
      </c>
      <c r="F4" s="142" t="s">
        <v>725</v>
      </c>
      <c r="G4" s="502"/>
      <c r="H4" s="511">
        <v>5.6</v>
      </c>
      <c r="I4" s="512">
        <v>2.2999999999999998</v>
      </c>
      <c r="J4" s="513">
        <v>1.5</v>
      </c>
      <c r="K4" s="512">
        <v>2.2000000000000002</v>
      </c>
      <c r="L4" s="512"/>
      <c r="M4" s="153">
        <f t="shared" ref="M4:M9" si="0">(H4*70+I4*75+J4*25+K4*45+L4*60)</f>
        <v>701</v>
      </c>
    </row>
    <row r="5" spans="1:13" ht="30.95" customHeight="1" x14ac:dyDescent="0.25">
      <c r="A5" s="298" t="s">
        <v>178</v>
      </c>
      <c r="B5" s="203" t="s">
        <v>42</v>
      </c>
      <c r="C5" s="456" t="s">
        <v>350</v>
      </c>
      <c r="D5" s="457" t="s">
        <v>326</v>
      </c>
      <c r="E5" s="299" t="s">
        <v>125</v>
      </c>
      <c r="F5" s="198" t="s">
        <v>726</v>
      </c>
      <c r="G5" s="502" t="s">
        <v>674</v>
      </c>
      <c r="H5" s="514">
        <v>5.5</v>
      </c>
      <c r="I5" s="515">
        <v>2.2000000000000002</v>
      </c>
      <c r="J5" s="516">
        <v>1.6</v>
      </c>
      <c r="K5" s="516">
        <v>2.5</v>
      </c>
      <c r="L5" s="515">
        <v>1</v>
      </c>
      <c r="M5" s="153">
        <f t="shared" si="0"/>
        <v>762.5</v>
      </c>
    </row>
    <row r="6" spans="1:13" ht="30.95" customHeight="1" x14ac:dyDescent="0.25">
      <c r="A6" s="298" t="s">
        <v>179</v>
      </c>
      <c r="B6" s="455" t="s">
        <v>328</v>
      </c>
      <c r="C6" s="456" t="s">
        <v>329</v>
      </c>
      <c r="D6" s="457"/>
      <c r="E6" s="458"/>
      <c r="F6" s="158"/>
      <c r="G6" s="517"/>
      <c r="H6" s="518">
        <v>5.6</v>
      </c>
      <c r="I6" s="515">
        <v>2.1</v>
      </c>
      <c r="J6" s="516">
        <v>1.6</v>
      </c>
      <c r="K6" s="516">
        <v>2.5</v>
      </c>
      <c r="L6" s="516"/>
      <c r="M6" s="153">
        <f t="shared" si="0"/>
        <v>702</v>
      </c>
    </row>
    <row r="7" spans="1:13" ht="30.95" customHeight="1" x14ac:dyDescent="0.25">
      <c r="A7" s="301" t="s">
        <v>180</v>
      </c>
      <c r="B7" s="459" t="s">
        <v>330</v>
      </c>
      <c r="C7" s="464" t="s">
        <v>351</v>
      </c>
      <c r="D7" s="348" t="s">
        <v>683</v>
      </c>
      <c r="E7" s="300" t="s">
        <v>548</v>
      </c>
      <c r="F7" s="199" t="s">
        <v>727</v>
      </c>
      <c r="G7" s="502" t="s">
        <v>674</v>
      </c>
      <c r="H7" s="514">
        <v>5.8</v>
      </c>
      <c r="I7" s="515">
        <v>2.2999999999999998</v>
      </c>
      <c r="J7" s="516">
        <v>1.5</v>
      </c>
      <c r="K7" s="516">
        <v>2.5</v>
      </c>
      <c r="L7" s="516">
        <v>1</v>
      </c>
      <c r="M7" s="153">
        <f t="shared" si="0"/>
        <v>788.5</v>
      </c>
    </row>
    <row r="8" spans="1:13" ht="30.95" customHeight="1" thickBot="1" x14ac:dyDescent="0.3">
      <c r="A8" s="302" t="s">
        <v>181</v>
      </c>
      <c r="B8" s="308" t="s">
        <v>332</v>
      </c>
      <c r="C8" s="353" t="s">
        <v>669</v>
      </c>
      <c r="D8" s="465" t="s">
        <v>203</v>
      </c>
      <c r="E8" s="303" t="s">
        <v>132</v>
      </c>
      <c r="F8" s="141" t="s">
        <v>728</v>
      </c>
      <c r="G8" s="207"/>
      <c r="H8" s="519">
        <v>5.6</v>
      </c>
      <c r="I8" s="520">
        <v>2.1</v>
      </c>
      <c r="J8" s="521">
        <v>2.1</v>
      </c>
      <c r="K8" s="521">
        <v>2.2999999999999998</v>
      </c>
      <c r="L8" s="521"/>
      <c r="M8" s="16">
        <f t="shared" si="0"/>
        <v>705.5</v>
      </c>
    </row>
    <row r="9" spans="1:13" ht="30.95" customHeight="1" x14ac:dyDescent="0.25">
      <c r="A9" s="298" t="s">
        <v>182</v>
      </c>
      <c r="B9" s="160" t="s">
        <v>331</v>
      </c>
      <c r="C9" s="463" t="s">
        <v>784</v>
      </c>
      <c r="D9" s="466" t="s">
        <v>664</v>
      </c>
      <c r="E9" s="297" t="s">
        <v>132</v>
      </c>
      <c r="F9" s="162" t="s">
        <v>729</v>
      </c>
      <c r="G9" s="467"/>
      <c r="H9" s="511">
        <v>5</v>
      </c>
      <c r="I9" s="512">
        <v>2.2000000000000002</v>
      </c>
      <c r="J9" s="513">
        <v>1.5</v>
      </c>
      <c r="K9" s="512">
        <v>2.5</v>
      </c>
      <c r="L9" s="512"/>
      <c r="M9" s="153">
        <f t="shared" si="0"/>
        <v>665</v>
      </c>
    </row>
    <row r="10" spans="1:13" ht="30.95" customHeight="1" x14ac:dyDescent="0.25">
      <c r="A10" s="301" t="s">
        <v>183</v>
      </c>
      <c r="B10" s="203" t="s">
        <v>42</v>
      </c>
      <c r="C10" s="456" t="s">
        <v>205</v>
      </c>
      <c r="D10" s="348" t="s">
        <v>665</v>
      </c>
      <c r="E10" s="299" t="s">
        <v>125</v>
      </c>
      <c r="F10" s="198" t="s">
        <v>730</v>
      </c>
      <c r="G10" s="502" t="s">
        <v>674</v>
      </c>
      <c r="H10" s="514">
        <v>5.5</v>
      </c>
      <c r="I10" s="515">
        <v>2.1</v>
      </c>
      <c r="J10" s="516">
        <v>2.2999999999999998</v>
      </c>
      <c r="K10" s="516">
        <v>2.4</v>
      </c>
      <c r="L10" s="515">
        <v>1</v>
      </c>
      <c r="M10" s="153">
        <f t="shared" ref="M10" si="1">(H10*70+I10*75+J10*25+K10*45+L10*60)</f>
        <v>768</v>
      </c>
    </row>
    <row r="11" spans="1:13" ht="30.95" customHeight="1" x14ac:dyDescent="0.25">
      <c r="A11" s="298" t="s">
        <v>184</v>
      </c>
      <c r="B11" s="206" t="s">
        <v>223</v>
      </c>
      <c r="C11" s="173"/>
      <c r="D11" s="210"/>
      <c r="E11" s="458"/>
      <c r="F11" s="198"/>
      <c r="G11" s="517"/>
      <c r="H11" s="518"/>
      <c r="I11" s="515"/>
      <c r="J11" s="516"/>
      <c r="K11" s="516"/>
      <c r="L11" s="516"/>
      <c r="M11" s="153"/>
    </row>
    <row r="12" spans="1:13" ht="30.95" customHeight="1" x14ac:dyDescent="0.25">
      <c r="A12" s="301" t="s">
        <v>185</v>
      </c>
      <c r="B12" s="459" t="s">
        <v>330</v>
      </c>
      <c r="C12" s="173" t="s">
        <v>364</v>
      </c>
      <c r="D12" s="210" t="s">
        <v>334</v>
      </c>
      <c r="E12" s="300" t="s">
        <v>132</v>
      </c>
      <c r="F12" s="304" t="s">
        <v>795</v>
      </c>
      <c r="G12" s="502" t="s">
        <v>674</v>
      </c>
      <c r="H12" s="518">
        <v>5.5</v>
      </c>
      <c r="I12" s="515">
        <v>2.2999999999999998</v>
      </c>
      <c r="J12" s="516">
        <v>1.8</v>
      </c>
      <c r="K12" s="516">
        <v>2.4</v>
      </c>
      <c r="L12" s="516">
        <v>1</v>
      </c>
      <c r="M12" s="153">
        <f t="shared" ref="M12:M18" si="2">(H12*70+I12*75+J12*25+K12*45+L12*60)</f>
        <v>770.5</v>
      </c>
    </row>
    <row r="13" spans="1:13" ht="30.95" customHeight="1" thickBot="1" x14ac:dyDescent="0.3">
      <c r="A13" s="302" t="s">
        <v>186</v>
      </c>
      <c r="B13" s="308" t="s">
        <v>332</v>
      </c>
      <c r="C13" s="353" t="s">
        <v>670</v>
      </c>
      <c r="D13" s="209" t="s">
        <v>564</v>
      </c>
      <c r="E13" s="303" t="s">
        <v>132</v>
      </c>
      <c r="F13" s="305" t="s">
        <v>732</v>
      </c>
      <c r="G13" s="207"/>
      <c r="H13" s="519">
        <v>5.5</v>
      </c>
      <c r="I13" s="523">
        <v>2.1</v>
      </c>
      <c r="J13" s="521">
        <v>2</v>
      </c>
      <c r="K13" s="521">
        <v>2.5</v>
      </c>
      <c r="L13" s="521"/>
      <c r="M13" s="16">
        <f t="shared" si="2"/>
        <v>705</v>
      </c>
    </row>
    <row r="14" spans="1:13" ht="30.95" customHeight="1" x14ac:dyDescent="0.25">
      <c r="A14" s="298" t="s">
        <v>187</v>
      </c>
      <c r="B14" s="160" t="s">
        <v>331</v>
      </c>
      <c r="C14" s="456" t="s">
        <v>671</v>
      </c>
      <c r="D14" s="340" t="s">
        <v>336</v>
      </c>
      <c r="E14" s="297" t="s">
        <v>132</v>
      </c>
      <c r="F14" s="162" t="s">
        <v>733</v>
      </c>
      <c r="G14" s="522" t="s">
        <v>794</v>
      </c>
      <c r="H14" s="524">
        <v>5</v>
      </c>
      <c r="I14" s="515">
        <v>2</v>
      </c>
      <c r="J14" s="515">
        <v>1.9</v>
      </c>
      <c r="K14" s="515">
        <v>2.4</v>
      </c>
      <c r="L14" s="512">
        <v>1</v>
      </c>
      <c r="M14" s="153">
        <f t="shared" si="2"/>
        <v>715.5</v>
      </c>
    </row>
    <row r="15" spans="1:13" ht="30.95" customHeight="1" x14ac:dyDescent="0.25">
      <c r="A15" s="301" t="s">
        <v>188</v>
      </c>
      <c r="B15" s="203" t="s">
        <v>42</v>
      </c>
      <c r="C15" s="173" t="s">
        <v>133</v>
      </c>
      <c r="D15" s="210" t="s">
        <v>337</v>
      </c>
      <c r="E15" s="299" t="s">
        <v>125</v>
      </c>
      <c r="F15" s="198" t="s">
        <v>734</v>
      </c>
      <c r="G15" s="502" t="s">
        <v>674</v>
      </c>
      <c r="H15" s="525">
        <v>5.5</v>
      </c>
      <c r="I15" s="516">
        <v>2.4</v>
      </c>
      <c r="J15" s="516">
        <v>1.7</v>
      </c>
      <c r="K15" s="516">
        <v>2.5</v>
      </c>
      <c r="L15" s="515">
        <v>1</v>
      </c>
      <c r="M15" s="153">
        <f t="shared" si="2"/>
        <v>780</v>
      </c>
    </row>
    <row r="16" spans="1:13" ht="30.95" customHeight="1" x14ac:dyDescent="0.25">
      <c r="A16" s="298" t="s">
        <v>189</v>
      </c>
      <c r="B16" s="307" t="s">
        <v>335</v>
      </c>
      <c r="C16" s="173" t="s">
        <v>348</v>
      </c>
      <c r="D16" s="161" t="s">
        <v>349</v>
      </c>
      <c r="E16" s="458" t="s">
        <v>327</v>
      </c>
      <c r="F16" s="460" t="s">
        <v>735</v>
      </c>
      <c r="G16" s="517"/>
      <c r="H16" s="514">
        <v>5.6</v>
      </c>
      <c r="I16" s="515">
        <v>2.2999999999999998</v>
      </c>
      <c r="J16" s="516">
        <v>1.5</v>
      </c>
      <c r="K16" s="516">
        <v>2.5</v>
      </c>
      <c r="L16" s="516"/>
      <c r="M16" s="153">
        <f t="shared" si="2"/>
        <v>714.5</v>
      </c>
    </row>
    <row r="17" spans="1:15" ht="30.95" customHeight="1" x14ac:dyDescent="0.25">
      <c r="A17" s="301" t="s">
        <v>190</v>
      </c>
      <c r="B17" s="459" t="s">
        <v>330</v>
      </c>
      <c r="C17" s="173" t="s">
        <v>346</v>
      </c>
      <c r="D17" s="210" t="s">
        <v>339</v>
      </c>
      <c r="E17" s="300" t="s">
        <v>132</v>
      </c>
      <c r="F17" s="354" t="s">
        <v>736</v>
      </c>
      <c r="G17" s="502" t="s">
        <v>674</v>
      </c>
      <c r="H17" s="525">
        <v>5.5</v>
      </c>
      <c r="I17" s="516">
        <v>2.2999999999999998</v>
      </c>
      <c r="J17" s="516">
        <v>1.6</v>
      </c>
      <c r="K17" s="516">
        <v>2.4</v>
      </c>
      <c r="L17" s="516">
        <v>1</v>
      </c>
      <c r="M17" s="153">
        <f t="shared" si="2"/>
        <v>765.5</v>
      </c>
    </row>
    <row r="18" spans="1:15" ht="30.95" customHeight="1" thickBot="1" x14ac:dyDescent="0.3">
      <c r="A18" s="302" t="s">
        <v>191</v>
      </c>
      <c r="B18" s="308" t="s">
        <v>332</v>
      </c>
      <c r="C18" s="208" t="s">
        <v>340</v>
      </c>
      <c r="D18" s="209" t="s">
        <v>341</v>
      </c>
      <c r="E18" s="303" t="s">
        <v>132</v>
      </c>
      <c r="F18" s="198" t="s">
        <v>737</v>
      </c>
      <c r="G18" s="207"/>
      <c r="H18" s="526">
        <v>5.4</v>
      </c>
      <c r="I18" s="523">
        <v>2.5</v>
      </c>
      <c r="J18" s="523">
        <v>1.7</v>
      </c>
      <c r="K18" s="523">
        <v>2.5</v>
      </c>
      <c r="L18" s="521"/>
      <c r="M18" s="154">
        <f t="shared" si="2"/>
        <v>720.5</v>
      </c>
    </row>
    <row r="19" spans="1:15" ht="30.95" customHeight="1" x14ac:dyDescent="0.25">
      <c r="A19" s="298" t="s">
        <v>192</v>
      </c>
      <c r="B19" s="160" t="s">
        <v>331</v>
      </c>
      <c r="C19" s="456" t="s">
        <v>785</v>
      </c>
      <c r="D19" s="501" t="s">
        <v>667</v>
      </c>
      <c r="E19" s="297" t="s">
        <v>176</v>
      </c>
      <c r="F19" s="306" t="s">
        <v>738</v>
      </c>
      <c r="G19" s="517"/>
      <c r="H19" s="528">
        <v>5.5</v>
      </c>
      <c r="I19" s="512">
        <v>2.4</v>
      </c>
      <c r="J19" s="529">
        <v>1.5</v>
      </c>
      <c r="K19" s="530">
        <v>2.4</v>
      </c>
      <c r="L19" s="516"/>
      <c r="M19" s="152">
        <f t="shared" ref="M19:M26" si="3">(H19*70+I19*75+J19*25+K19*45+L19*60)</f>
        <v>710.5</v>
      </c>
      <c r="O19" s="461"/>
    </row>
    <row r="20" spans="1:15" ht="30.95" customHeight="1" x14ac:dyDescent="0.25">
      <c r="A20" s="301" t="s">
        <v>193</v>
      </c>
      <c r="B20" s="203" t="s">
        <v>42</v>
      </c>
      <c r="C20" s="173" t="s">
        <v>343</v>
      </c>
      <c r="D20" s="161" t="s">
        <v>666</v>
      </c>
      <c r="E20" s="299" t="s">
        <v>125</v>
      </c>
      <c r="F20" s="198" t="s">
        <v>739</v>
      </c>
      <c r="G20" s="502" t="s">
        <v>674</v>
      </c>
      <c r="H20" s="156">
        <v>5.7</v>
      </c>
      <c r="I20" s="515">
        <v>2.5</v>
      </c>
      <c r="J20" s="531">
        <v>1.5</v>
      </c>
      <c r="K20" s="531">
        <v>2.5</v>
      </c>
      <c r="L20" s="515">
        <v>1</v>
      </c>
      <c r="M20" s="153">
        <f t="shared" si="3"/>
        <v>796.5</v>
      </c>
    </row>
    <row r="21" spans="1:15" ht="30.95" customHeight="1" x14ac:dyDescent="0.25">
      <c r="A21" s="298" t="s">
        <v>194</v>
      </c>
      <c r="B21" s="358" t="s">
        <v>621</v>
      </c>
      <c r="C21" s="173" t="s">
        <v>347</v>
      </c>
      <c r="D21" s="161"/>
      <c r="E21" s="300"/>
      <c r="F21" s="158"/>
      <c r="G21" s="517"/>
      <c r="H21" s="532">
        <v>5.5</v>
      </c>
      <c r="I21" s="515">
        <v>2.5</v>
      </c>
      <c r="J21" s="531">
        <v>1.5</v>
      </c>
      <c r="K21" s="531">
        <v>2.2999999999999998</v>
      </c>
      <c r="L21" s="516"/>
      <c r="M21" s="153">
        <f t="shared" si="3"/>
        <v>713.5</v>
      </c>
    </row>
    <row r="22" spans="1:15" ht="30.95" customHeight="1" x14ac:dyDescent="0.25">
      <c r="A22" s="301" t="s">
        <v>195</v>
      </c>
      <c r="B22" s="459" t="s">
        <v>330</v>
      </c>
      <c r="C22" s="173" t="s">
        <v>672</v>
      </c>
      <c r="D22" s="210" t="s">
        <v>344</v>
      </c>
      <c r="E22" s="300" t="s">
        <v>164</v>
      </c>
      <c r="F22" s="304" t="s">
        <v>740</v>
      </c>
      <c r="G22" s="502" t="s">
        <v>674</v>
      </c>
      <c r="H22" s="532">
        <v>5.7</v>
      </c>
      <c r="I22" s="515">
        <v>2.2999999999999998</v>
      </c>
      <c r="J22" s="531">
        <v>1.5</v>
      </c>
      <c r="K22" s="531">
        <v>2.8</v>
      </c>
      <c r="L22" s="516">
        <v>1</v>
      </c>
      <c r="M22" s="153">
        <f t="shared" si="3"/>
        <v>795</v>
      </c>
    </row>
    <row r="23" spans="1:15" ht="30.95" customHeight="1" thickBot="1" x14ac:dyDescent="0.3">
      <c r="A23" s="302" t="s">
        <v>196</v>
      </c>
      <c r="B23" s="308" t="s">
        <v>332</v>
      </c>
      <c r="C23" s="208" t="s">
        <v>216</v>
      </c>
      <c r="D23" s="209" t="s">
        <v>631</v>
      </c>
      <c r="E23" s="309" t="s">
        <v>165</v>
      </c>
      <c r="F23" s="141" t="s">
        <v>741</v>
      </c>
      <c r="G23" s="527"/>
      <c r="H23" s="533">
        <v>5.0999999999999996</v>
      </c>
      <c r="I23" s="520">
        <v>2.5</v>
      </c>
      <c r="J23" s="15">
        <v>1.9</v>
      </c>
      <c r="K23" s="15">
        <v>2.5</v>
      </c>
      <c r="L23" s="521"/>
      <c r="M23" s="16">
        <f t="shared" si="3"/>
        <v>704.5</v>
      </c>
    </row>
    <row r="24" spans="1:15" ht="30.95" customHeight="1" x14ac:dyDescent="0.25">
      <c r="A24" s="298" t="s">
        <v>197</v>
      </c>
      <c r="B24" s="160" t="s">
        <v>331</v>
      </c>
      <c r="C24" s="173" t="s">
        <v>385</v>
      </c>
      <c r="D24" s="161" t="s">
        <v>646</v>
      </c>
      <c r="E24" s="297" t="s">
        <v>132</v>
      </c>
      <c r="F24" s="306" t="s">
        <v>742</v>
      </c>
      <c r="G24" s="502"/>
      <c r="H24" s="156">
        <v>5.6</v>
      </c>
      <c r="I24" s="512">
        <v>2.2999999999999998</v>
      </c>
      <c r="J24" s="346">
        <v>1.7</v>
      </c>
      <c r="K24" s="14">
        <v>2.5</v>
      </c>
      <c r="L24" s="14"/>
      <c r="M24" s="347">
        <f t="shared" ref="M24" si="4">(H24*70+I24*75+J24*25+K24*45+L24*60)</f>
        <v>719.5</v>
      </c>
    </row>
    <row r="25" spans="1:15" ht="30.95" customHeight="1" x14ac:dyDescent="0.25">
      <c r="A25" s="298" t="s">
        <v>198</v>
      </c>
      <c r="B25" s="203" t="s">
        <v>42</v>
      </c>
      <c r="C25" s="151" t="s">
        <v>673</v>
      </c>
      <c r="D25" s="161" t="s">
        <v>345</v>
      </c>
      <c r="E25" s="299" t="s">
        <v>125</v>
      </c>
      <c r="F25" s="468" t="s">
        <v>743</v>
      </c>
      <c r="G25" s="502" t="s">
        <v>674</v>
      </c>
      <c r="H25" s="156">
        <v>5.5</v>
      </c>
      <c r="I25" s="515">
        <v>2.1</v>
      </c>
      <c r="J25" s="346">
        <v>1.5</v>
      </c>
      <c r="K25" s="14">
        <v>2.5</v>
      </c>
      <c r="L25" s="14">
        <v>1</v>
      </c>
      <c r="M25" s="347">
        <f t="shared" si="3"/>
        <v>752.5</v>
      </c>
    </row>
    <row r="26" spans="1:15" ht="30.95" customHeight="1" thickBot="1" x14ac:dyDescent="0.3">
      <c r="A26" s="302" t="s">
        <v>199</v>
      </c>
      <c r="B26" s="498" t="s">
        <v>675</v>
      </c>
      <c r="C26" s="208" t="s">
        <v>691</v>
      </c>
      <c r="D26" s="209"/>
      <c r="E26" s="499"/>
      <c r="F26" s="141"/>
      <c r="G26" s="207"/>
      <c r="H26" s="500">
        <v>5.5</v>
      </c>
      <c r="I26" s="521">
        <v>2.4</v>
      </c>
      <c r="J26" s="15">
        <v>1.5</v>
      </c>
      <c r="K26" s="15">
        <v>2.5</v>
      </c>
      <c r="L26" s="15"/>
      <c r="M26" s="16">
        <f t="shared" si="3"/>
        <v>715</v>
      </c>
    </row>
    <row r="27" spans="1:15" ht="35.1" customHeight="1" x14ac:dyDescent="0.25">
      <c r="A27" s="174" t="s">
        <v>54</v>
      </c>
      <c r="B27" s="175"/>
      <c r="C27" s="175"/>
      <c r="D27" s="176" t="s">
        <v>55</v>
      </c>
      <c r="E27" s="175"/>
      <c r="F27" s="177"/>
      <c r="G27" s="174" t="s">
        <v>56</v>
      </c>
      <c r="H27" s="177"/>
      <c r="I27" s="177"/>
      <c r="J27" s="177"/>
      <c r="K27" s="119"/>
      <c r="L27" s="13"/>
      <c r="M27" s="13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workbookViewId="0">
      <selection activeCell="E8" sqref="E8"/>
    </sheetView>
  </sheetViews>
  <sheetFormatPr defaultRowHeight="16.5" x14ac:dyDescent="0.25"/>
  <cols>
    <col min="1" max="1" width="12.75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1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24.75" customHeight="1" x14ac:dyDescent="0.25">
      <c r="A1" s="534" t="s">
        <v>44</v>
      </c>
      <c r="B1" s="534"/>
      <c r="C1" s="534"/>
      <c r="D1" s="534"/>
      <c r="E1" s="534"/>
      <c r="F1" s="534"/>
      <c r="G1" s="535"/>
      <c r="H1" s="535"/>
      <c r="I1" s="535"/>
      <c r="J1" s="535"/>
      <c r="K1" s="453"/>
    </row>
    <row r="2" spans="1:13" ht="27" customHeight="1" thickBot="1" x14ac:dyDescent="0.3">
      <c r="A2" s="469" t="s">
        <v>352</v>
      </c>
      <c r="B2" s="536" t="s">
        <v>807</v>
      </c>
      <c r="C2" s="536"/>
      <c r="D2" s="537" t="s">
        <v>202</v>
      </c>
      <c r="E2" s="537"/>
      <c r="F2" s="537"/>
      <c r="G2" s="134"/>
      <c r="H2" s="453"/>
      <c r="I2" s="453"/>
      <c r="J2" s="453"/>
      <c r="K2" s="453"/>
    </row>
    <row r="3" spans="1:13" ht="57" customHeight="1" thickBot="1" x14ac:dyDescent="0.3">
      <c r="A3" s="135" t="s">
        <v>0</v>
      </c>
      <c r="B3" s="136" t="s">
        <v>1</v>
      </c>
      <c r="C3" s="136" t="s">
        <v>169</v>
      </c>
      <c r="D3" s="136" t="s">
        <v>170</v>
      </c>
      <c r="E3" s="136" t="s">
        <v>171</v>
      </c>
      <c r="F3" s="136" t="s">
        <v>2</v>
      </c>
      <c r="G3" s="137" t="s">
        <v>3</v>
      </c>
      <c r="H3" s="138" t="s">
        <v>217</v>
      </c>
      <c r="I3" s="114" t="s">
        <v>218</v>
      </c>
      <c r="J3" s="116" t="s">
        <v>219</v>
      </c>
      <c r="K3" s="115" t="s">
        <v>220</v>
      </c>
      <c r="L3" s="139" t="s">
        <v>3</v>
      </c>
      <c r="M3" s="140" t="s">
        <v>222</v>
      </c>
    </row>
    <row r="4" spans="1:13" ht="30.95" customHeight="1" x14ac:dyDescent="0.25">
      <c r="A4" s="298" t="s">
        <v>177</v>
      </c>
      <c r="B4" s="160" t="s">
        <v>331</v>
      </c>
      <c r="C4" s="463" t="s">
        <v>353</v>
      </c>
      <c r="D4" s="457" t="s">
        <v>200</v>
      </c>
      <c r="E4" s="297" t="s">
        <v>132</v>
      </c>
      <c r="F4" s="142" t="s">
        <v>725</v>
      </c>
      <c r="G4" s="502"/>
      <c r="H4" s="511">
        <v>5.6</v>
      </c>
      <c r="I4" s="512">
        <v>2.2999999999999998</v>
      </c>
      <c r="J4" s="513">
        <v>1.5</v>
      </c>
      <c r="K4" s="512">
        <v>2.2000000000000002</v>
      </c>
      <c r="L4" s="512"/>
      <c r="M4" s="153">
        <f t="shared" ref="M4:M9" si="0">(H4*70+I4*75+J4*25+K4*45+L4*60)</f>
        <v>701</v>
      </c>
    </row>
    <row r="5" spans="1:13" ht="30.95" customHeight="1" x14ac:dyDescent="0.25">
      <c r="A5" s="298" t="s">
        <v>178</v>
      </c>
      <c r="B5" s="203" t="s">
        <v>42</v>
      </c>
      <c r="C5" s="456" t="s">
        <v>354</v>
      </c>
      <c r="D5" s="457" t="s">
        <v>384</v>
      </c>
      <c r="E5" s="299" t="s">
        <v>125</v>
      </c>
      <c r="F5" s="198" t="s">
        <v>744</v>
      </c>
      <c r="G5" s="502" t="s">
        <v>674</v>
      </c>
      <c r="H5" s="514">
        <v>5.5</v>
      </c>
      <c r="I5" s="515">
        <v>2.2000000000000002</v>
      </c>
      <c r="J5" s="516">
        <v>1.6</v>
      </c>
      <c r="K5" s="516">
        <v>2.5</v>
      </c>
      <c r="L5" s="515">
        <v>1</v>
      </c>
      <c r="M5" s="153">
        <f t="shared" si="0"/>
        <v>762.5</v>
      </c>
    </row>
    <row r="6" spans="1:13" ht="30.95" customHeight="1" x14ac:dyDescent="0.25">
      <c r="A6" s="298" t="s">
        <v>179</v>
      </c>
      <c r="B6" s="455" t="s">
        <v>355</v>
      </c>
      <c r="C6" s="456" t="s">
        <v>329</v>
      </c>
      <c r="D6" s="457"/>
      <c r="E6" s="458"/>
      <c r="F6" s="158"/>
      <c r="G6" s="517"/>
      <c r="H6" s="518">
        <v>5.6</v>
      </c>
      <c r="I6" s="515">
        <v>2.1</v>
      </c>
      <c r="J6" s="516">
        <v>1.6</v>
      </c>
      <c r="K6" s="516">
        <v>2.5</v>
      </c>
      <c r="L6" s="516"/>
      <c r="M6" s="153">
        <f t="shared" si="0"/>
        <v>702</v>
      </c>
    </row>
    <row r="7" spans="1:13" ht="30.95" customHeight="1" x14ac:dyDescent="0.25">
      <c r="A7" s="301" t="s">
        <v>180</v>
      </c>
      <c r="B7" s="459" t="s">
        <v>330</v>
      </c>
      <c r="C7" s="456" t="s">
        <v>356</v>
      </c>
      <c r="D7" s="348" t="s">
        <v>690</v>
      </c>
      <c r="E7" s="300" t="s">
        <v>132</v>
      </c>
      <c r="F7" s="199" t="s">
        <v>727</v>
      </c>
      <c r="G7" s="502" t="s">
        <v>674</v>
      </c>
      <c r="H7" s="514">
        <v>5.8</v>
      </c>
      <c r="I7" s="515">
        <v>2.2999999999999998</v>
      </c>
      <c r="J7" s="516">
        <v>1.5</v>
      </c>
      <c r="K7" s="516">
        <v>2.5</v>
      </c>
      <c r="L7" s="516">
        <v>1</v>
      </c>
      <c r="M7" s="153">
        <f t="shared" si="0"/>
        <v>788.5</v>
      </c>
    </row>
    <row r="8" spans="1:13" ht="30.95" customHeight="1" thickBot="1" x14ac:dyDescent="0.3">
      <c r="A8" s="302" t="s">
        <v>181</v>
      </c>
      <c r="B8" s="308" t="s">
        <v>332</v>
      </c>
      <c r="C8" s="353" t="s">
        <v>358</v>
      </c>
      <c r="D8" s="465" t="s">
        <v>357</v>
      </c>
      <c r="E8" s="303" t="s">
        <v>132</v>
      </c>
      <c r="F8" s="141" t="s">
        <v>728</v>
      </c>
      <c r="G8" s="207"/>
      <c r="H8" s="519">
        <v>5.6</v>
      </c>
      <c r="I8" s="520">
        <v>2.1</v>
      </c>
      <c r="J8" s="521">
        <v>2.1</v>
      </c>
      <c r="K8" s="521">
        <v>2.2999999999999998</v>
      </c>
      <c r="L8" s="521"/>
      <c r="M8" s="16">
        <f t="shared" si="0"/>
        <v>705.5</v>
      </c>
    </row>
    <row r="9" spans="1:13" ht="30.95" customHeight="1" x14ac:dyDescent="0.25">
      <c r="A9" s="298" t="s">
        <v>182</v>
      </c>
      <c r="B9" s="160" t="s">
        <v>331</v>
      </c>
      <c r="C9" s="456" t="s">
        <v>359</v>
      </c>
      <c r="D9" s="466" t="s">
        <v>333</v>
      </c>
      <c r="E9" s="297" t="s">
        <v>132</v>
      </c>
      <c r="F9" s="162" t="s">
        <v>729</v>
      </c>
      <c r="G9" s="467"/>
      <c r="H9" s="511">
        <v>5</v>
      </c>
      <c r="I9" s="512">
        <v>2.2000000000000002</v>
      </c>
      <c r="J9" s="513">
        <v>1.5</v>
      </c>
      <c r="K9" s="512">
        <v>2.5</v>
      </c>
      <c r="L9" s="512"/>
      <c r="M9" s="153">
        <f t="shared" si="0"/>
        <v>665</v>
      </c>
    </row>
    <row r="10" spans="1:13" ht="30.95" customHeight="1" x14ac:dyDescent="0.25">
      <c r="A10" s="301" t="s">
        <v>183</v>
      </c>
      <c r="B10" s="203" t="s">
        <v>42</v>
      </c>
      <c r="C10" s="456" t="s">
        <v>360</v>
      </c>
      <c r="D10" s="348" t="s">
        <v>361</v>
      </c>
      <c r="E10" s="299" t="s">
        <v>125</v>
      </c>
      <c r="F10" s="198" t="s">
        <v>745</v>
      </c>
      <c r="G10" s="502" t="s">
        <v>674</v>
      </c>
      <c r="H10" s="514">
        <v>5.5</v>
      </c>
      <c r="I10" s="515">
        <v>2.1</v>
      </c>
      <c r="J10" s="516">
        <v>2.2999999999999998</v>
      </c>
      <c r="K10" s="516">
        <v>2.4</v>
      </c>
      <c r="L10" s="515">
        <v>1</v>
      </c>
      <c r="M10" s="153">
        <f t="shared" ref="M10" si="1">(H10*70+I10*75+J10*25+K10*45+L10*60)</f>
        <v>768</v>
      </c>
    </row>
    <row r="11" spans="1:13" ht="30.95" customHeight="1" x14ac:dyDescent="0.25">
      <c r="A11" s="298" t="s">
        <v>184</v>
      </c>
      <c r="B11" s="206" t="s">
        <v>223</v>
      </c>
      <c r="C11" s="173"/>
      <c r="D11" s="210"/>
      <c r="E11" s="458"/>
      <c r="F11" s="198"/>
      <c r="G11" s="517"/>
      <c r="H11" s="518"/>
      <c r="I11" s="515"/>
      <c r="J11" s="516"/>
      <c r="K11" s="516"/>
      <c r="L11" s="516"/>
      <c r="M11" s="153"/>
    </row>
    <row r="12" spans="1:13" ht="30.95" customHeight="1" x14ac:dyDescent="0.25">
      <c r="A12" s="301" t="s">
        <v>185</v>
      </c>
      <c r="B12" s="459" t="s">
        <v>330</v>
      </c>
      <c r="C12" s="173" t="s">
        <v>362</v>
      </c>
      <c r="D12" s="210" t="s">
        <v>363</v>
      </c>
      <c r="E12" s="300" t="s">
        <v>132</v>
      </c>
      <c r="F12" s="304" t="s">
        <v>731</v>
      </c>
      <c r="G12" s="502" t="s">
        <v>674</v>
      </c>
      <c r="H12" s="518">
        <v>5.5</v>
      </c>
      <c r="I12" s="515">
        <v>2.2999999999999998</v>
      </c>
      <c r="J12" s="516">
        <v>1.8</v>
      </c>
      <c r="K12" s="516">
        <v>2.4</v>
      </c>
      <c r="L12" s="516">
        <v>1</v>
      </c>
      <c r="M12" s="153">
        <f t="shared" ref="M12:M26" si="2">(H12*70+I12*75+J12*25+K12*45+L12*60)</f>
        <v>770.5</v>
      </c>
    </row>
    <row r="13" spans="1:13" ht="30.95" customHeight="1" thickBot="1" x14ac:dyDescent="0.3">
      <c r="A13" s="302" t="s">
        <v>186</v>
      </c>
      <c r="B13" s="308" t="s">
        <v>332</v>
      </c>
      <c r="C13" s="353" t="s">
        <v>365</v>
      </c>
      <c r="D13" s="209" t="s">
        <v>366</v>
      </c>
      <c r="E13" s="303" t="s">
        <v>132</v>
      </c>
      <c r="F13" s="305" t="s">
        <v>732</v>
      </c>
      <c r="G13" s="207"/>
      <c r="H13" s="519">
        <v>5.5</v>
      </c>
      <c r="I13" s="523">
        <v>2.1</v>
      </c>
      <c r="J13" s="521">
        <v>2</v>
      </c>
      <c r="K13" s="521">
        <v>2.5</v>
      </c>
      <c r="L13" s="521"/>
      <c r="M13" s="16">
        <f t="shared" si="2"/>
        <v>705</v>
      </c>
    </row>
    <row r="14" spans="1:13" ht="30.95" customHeight="1" x14ac:dyDescent="0.25">
      <c r="A14" s="298" t="s">
        <v>187</v>
      </c>
      <c r="B14" s="160" t="s">
        <v>331</v>
      </c>
      <c r="C14" s="173" t="s">
        <v>367</v>
      </c>
      <c r="D14" s="340" t="s">
        <v>336</v>
      </c>
      <c r="E14" s="297" t="s">
        <v>132</v>
      </c>
      <c r="F14" s="162" t="s">
        <v>733</v>
      </c>
      <c r="G14" s="522" t="s">
        <v>794</v>
      </c>
      <c r="H14" s="524">
        <v>5</v>
      </c>
      <c r="I14" s="515">
        <v>2</v>
      </c>
      <c r="J14" s="515">
        <v>1.9</v>
      </c>
      <c r="K14" s="515">
        <v>2.4</v>
      </c>
      <c r="L14" s="512">
        <v>1</v>
      </c>
      <c r="M14" s="153">
        <f t="shared" si="2"/>
        <v>715.5</v>
      </c>
    </row>
    <row r="15" spans="1:13" ht="30.95" customHeight="1" x14ac:dyDescent="0.25">
      <c r="A15" s="301" t="s">
        <v>188</v>
      </c>
      <c r="B15" s="203" t="s">
        <v>42</v>
      </c>
      <c r="C15" s="173" t="s">
        <v>368</v>
      </c>
      <c r="D15" s="210" t="s">
        <v>369</v>
      </c>
      <c r="E15" s="299" t="s">
        <v>125</v>
      </c>
      <c r="F15" s="198" t="s">
        <v>746</v>
      </c>
      <c r="G15" s="502" t="s">
        <v>674</v>
      </c>
      <c r="H15" s="525">
        <v>5.5</v>
      </c>
      <c r="I15" s="516">
        <v>2.4</v>
      </c>
      <c r="J15" s="516">
        <v>1.7</v>
      </c>
      <c r="K15" s="516">
        <v>2.5</v>
      </c>
      <c r="L15" s="515">
        <v>1</v>
      </c>
      <c r="M15" s="153">
        <f t="shared" si="2"/>
        <v>780</v>
      </c>
    </row>
    <row r="16" spans="1:13" ht="30.95" customHeight="1" x14ac:dyDescent="0.25">
      <c r="A16" s="298" t="s">
        <v>189</v>
      </c>
      <c r="B16" s="307" t="s">
        <v>335</v>
      </c>
      <c r="C16" s="173" t="s">
        <v>383</v>
      </c>
      <c r="D16" s="161" t="s">
        <v>370</v>
      </c>
      <c r="E16" s="458" t="s">
        <v>327</v>
      </c>
      <c r="F16" s="460" t="s">
        <v>747</v>
      </c>
      <c r="G16" s="517"/>
      <c r="H16" s="514">
        <v>5.6</v>
      </c>
      <c r="I16" s="515">
        <v>2.2999999999999998</v>
      </c>
      <c r="J16" s="516">
        <v>1.5</v>
      </c>
      <c r="K16" s="516">
        <v>2.5</v>
      </c>
      <c r="L16" s="516"/>
      <c r="M16" s="153">
        <f t="shared" si="2"/>
        <v>714.5</v>
      </c>
    </row>
    <row r="17" spans="1:13" ht="30.95" customHeight="1" x14ac:dyDescent="0.25">
      <c r="A17" s="301" t="s">
        <v>190</v>
      </c>
      <c r="B17" s="459" t="s">
        <v>330</v>
      </c>
      <c r="C17" s="173" t="s">
        <v>371</v>
      </c>
      <c r="D17" s="210" t="s">
        <v>688</v>
      </c>
      <c r="E17" s="300" t="s">
        <v>132</v>
      </c>
      <c r="F17" s="354" t="s">
        <v>736</v>
      </c>
      <c r="G17" s="502" t="s">
        <v>674</v>
      </c>
      <c r="H17" s="525">
        <v>5.5</v>
      </c>
      <c r="I17" s="516">
        <v>2.2999999999999998</v>
      </c>
      <c r="J17" s="516">
        <v>1.6</v>
      </c>
      <c r="K17" s="516">
        <v>2.4</v>
      </c>
      <c r="L17" s="516">
        <v>1</v>
      </c>
      <c r="M17" s="153">
        <f t="shared" si="2"/>
        <v>765.5</v>
      </c>
    </row>
    <row r="18" spans="1:13" ht="30.95" customHeight="1" thickBot="1" x14ac:dyDescent="0.3">
      <c r="A18" s="302" t="s">
        <v>191</v>
      </c>
      <c r="B18" s="308" t="s">
        <v>332</v>
      </c>
      <c r="C18" s="208" t="s">
        <v>372</v>
      </c>
      <c r="D18" s="209" t="s">
        <v>341</v>
      </c>
      <c r="E18" s="303" t="s">
        <v>132</v>
      </c>
      <c r="F18" s="198" t="s">
        <v>737</v>
      </c>
      <c r="G18" s="207"/>
      <c r="H18" s="526">
        <v>5.4</v>
      </c>
      <c r="I18" s="523">
        <v>2.5</v>
      </c>
      <c r="J18" s="523">
        <v>1.7</v>
      </c>
      <c r="K18" s="523">
        <v>2.5</v>
      </c>
      <c r="L18" s="521"/>
      <c r="M18" s="154">
        <f t="shared" si="2"/>
        <v>720.5</v>
      </c>
    </row>
    <row r="19" spans="1:13" ht="30.95" customHeight="1" x14ac:dyDescent="0.25">
      <c r="A19" s="298" t="s">
        <v>192</v>
      </c>
      <c r="B19" s="160" t="s">
        <v>331</v>
      </c>
      <c r="C19" s="173" t="s">
        <v>373</v>
      </c>
      <c r="D19" s="340" t="s">
        <v>342</v>
      </c>
      <c r="E19" s="297" t="s">
        <v>132</v>
      </c>
      <c r="F19" s="306" t="s">
        <v>738</v>
      </c>
      <c r="G19" s="517"/>
      <c r="H19" s="528">
        <v>5.5</v>
      </c>
      <c r="I19" s="512">
        <v>2.4</v>
      </c>
      <c r="J19" s="529">
        <v>1.5</v>
      </c>
      <c r="K19" s="530">
        <v>2.4</v>
      </c>
      <c r="L19" s="516"/>
      <c r="M19" s="152">
        <f t="shared" si="2"/>
        <v>710.5</v>
      </c>
    </row>
    <row r="20" spans="1:13" ht="30.95" customHeight="1" x14ac:dyDescent="0.25">
      <c r="A20" s="301" t="s">
        <v>193</v>
      </c>
      <c r="B20" s="203" t="s">
        <v>42</v>
      </c>
      <c r="C20" s="173" t="s">
        <v>374</v>
      </c>
      <c r="D20" s="161" t="s">
        <v>689</v>
      </c>
      <c r="E20" s="299" t="s">
        <v>125</v>
      </c>
      <c r="F20" s="198" t="s">
        <v>748</v>
      </c>
      <c r="G20" s="502" t="s">
        <v>674</v>
      </c>
      <c r="H20" s="156">
        <v>5.7</v>
      </c>
      <c r="I20" s="515">
        <v>2.5</v>
      </c>
      <c r="J20" s="531">
        <v>1.5</v>
      </c>
      <c r="K20" s="531">
        <v>2.5</v>
      </c>
      <c r="L20" s="515">
        <v>1</v>
      </c>
      <c r="M20" s="153">
        <f t="shared" si="2"/>
        <v>796.5</v>
      </c>
    </row>
    <row r="21" spans="1:13" ht="30.95" customHeight="1" x14ac:dyDescent="0.25">
      <c r="A21" s="298" t="s">
        <v>194</v>
      </c>
      <c r="B21" s="358" t="s">
        <v>375</v>
      </c>
      <c r="C21" s="173" t="s">
        <v>347</v>
      </c>
      <c r="D21" s="161"/>
      <c r="E21" s="300"/>
      <c r="F21" s="158"/>
      <c r="G21" s="517"/>
      <c r="H21" s="532">
        <v>5.5</v>
      </c>
      <c r="I21" s="515">
        <v>2.5</v>
      </c>
      <c r="J21" s="531">
        <v>1.5</v>
      </c>
      <c r="K21" s="531">
        <v>2.2999999999999998</v>
      </c>
      <c r="L21" s="516"/>
      <c r="M21" s="153">
        <f t="shared" si="2"/>
        <v>713.5</v>
      </c>
    </row>
    <row r="22" spans="1:13" ht="30.95" customHeight="1" x14ac:dyDescent="0.25">
      <c r="A22" s="301" t="s">
        <v>195</v>
      </c>
      <c r="B22" s="459" t="s">
        <v>330</v>
      </c>
      <c r="C22" s="173" t="s">
        <v>376</v>
      </c>
      <c r="D22" s="210" t="s">
        <v>344</v>
      </c>
      <c r="E22" s="300" t="s">
        <v>132</v>
      </c>
      <c r="F22" s="304" t="s">
        <v>740</v>
      </c>
      <c r="G22" s="502" t="s">
        <v>674</v>
      </c>
      <c r="H22" s="532">
        <v>5.7</v>
      </c>
      <c r="I22" s="515">
        <v>2.2999999999999998</v>
      </c>
      <c r="J22" s="531">
        <v>1.5</v>
      </c>
      <c r="K22" s="531">
        <v>2.8</v>
      </c>
      <c r="L22" s="516">
        <v>1</v>
      </c>
      <c r="M22" s="153">
        <f t="shared" si="2"/>
        <v>795</v>
      </c>
    </row>
    <row r="23" spans="1:13" ht="30.95" customHeight="1" thickBot="1" x14ac:dyDescent="0.3">
      <c r="A23" s="302" t="s">
        <v>196</v>
      </c>
      <c r="B23" s="308" t="s">
        <v>332</v>
      </c>
      <c r="C23" s="208" t="s">
        <v>377</v>
      </c>
      <c r="D23" s="209" t="s">
        <v>378</v>
      </c>
      <c r="E23" s="309" t="s">
        <v>132</v>
      </c>
      <c r="F23" s="141" t="s">
        <v>749</v>
      </c>
      <c r="G23" s="527"/>
      <c r="H23" s="533">
        <v>5.0999999999999996</v>
      </c>
      <c r="I23" s="520">
        <v>2.5</v>
      </c>
      <c r="J23" s="15">
        <v>1.9</v>
      </c>
      <c r="K23" s="15">
        <v>2.5</v>
      </c>
      <c r="L23" s="521"/>
      <c r="M23" s="16">
        <f t="shared" si="2"/>
        <v>704.5</v>
      </c>
    </row>
    <row r="24" spans="1:13" ht="30.95" customHeight="1" x14ac:dyDescent="0.25">
      <c r="A24" s="298" t="s">
        <v>197</v>
      </c>
      <c r="B24" s="160" t="s">
        <v>331</v>
      </c>
      <c r="C24" s="470" t="s">
        <v>382</v>
      </c>
      <c r="D24" s="161" t="s">
        <v>379</v>
      </c>
      <c r="E24" s="297" t="s">
        <v>132</v>
      </c>
      <c r="F24" s="306" t="s">
        <v>742</v>
      </c>
      <c r="G24" s="502"/>
      <c r="H24" s="156">
        <v>5.6</v>
      </c>
      <c r="I24" s="512">
        <v>2.2999999999999998</v>
      </c>
      <c r="J24" s="346">
        <v>1.7</v>
      </c>
      <c r="K24" s="14">
        <v>2.5</v>
      </c>
      <c r="L24" s="14"/>
      <c r="M24" s="347">
        <f t="shared" si="2"/>
        <v>719.5</v>
      </c>
    </row>
    <row r="25" spans="1:13" ht="30.95" customHeight="1" x14ac:dyDescent="0.25">
      <c r="A25" s="298" t="s">
        <v>198</v>
      </c>
      <c r="B25" s="203" t="s">
        <v>42</v>
      </c>
      <c r="C25" s="151" t="s">
        <v>380</v>
      </c>
      <c r="D25" s="161" t="s">
        <v>381</v>
      </c>
      <c r="E25" s="299" t="s">
        <v>125</v>
      </c>
      <c r="F25" s="468" t="s">
        <v>743</v>
      </c>
      <c r="G25" s="502" t="s">
        <v>674</v>
      </c>
      <c r="H25" s="156">
        <v>5.5</v>
      </c>
      <c r="I25" s="515">
        <v>2.1</v>
      </c>
      <c r="J25" s="346">
        <v>1.5</v>
      </c>
      <c r="K25" s="14">
        <v>2.5</v>
      </c>
      <c r="L25" s="14">
        <v>1</v>
      </c>
      <c r="M25" s="347">
        <f t="shared" si="2"/>
        <v>752.5</v>
      </c>
    </row>
    <row r="26" spans="1:13" ht="30.95" customHeight="1" thickBot="1" x14ac:dyDescent="0.3">
      <c r="A26" s="302" t="s">
        <v>199</v>
      </c>
      <c r="B26" s="462" t="s">
        <v>676</v>
      </c>
      <c r="C26" s="208" t="s">
        <v>658</v>
      </c>
      <c r="D26" s="209"/>
      <c r="E26" s="303"/>
      <c r="F26" s="141"/>
      <c r="G26" s="207"/>
      <c r="H26" s="500">
        <v>5.5</v>
      </c>
      <c r="I26" s="521">
        <v>2.4</v>
      </c>
      <c r="J26" s="15">
        <v>1.5</v>
      </c>
      <c r="K26" s="15">
        <v>2.5</v>
      </c>
      <c r="L26" s="15"/>
      <c r="M26" s="347">
        <f t="shared" si="2"/>
        <v>715</v>
      </c>
    </row>
    <row r="27" spans="1:13" ht="35.1" customHeight="1" x14ac:dyDescent="0.25">
      <c r="A27" s="174" t="s">
        <v>54</v>
      </c>
      <c r="B27" s="175"/>
      <c r="C27" s="175"/>
      <c r="D27" s="176" t="s">
        <v>55</v>
      </c>
      <c r="E27" s="175"/>
      <c r="F27" s="177"/>
      <c r="G27" s="174" t="s">
        <v>56</v>
      </c>
      <c r="H27" s="177"/>
      <c r="I27" s="177"/>
      <c r="J27" s="177"/>
      <c r="K27" s="119"/>
      <c r="L27" s="13"/>
      <c r="M27" s="13"/>
    </row>
  </sheetData>
  <mergeCells count="3">
    <mergeCell ref="A1:J1"/>
    <mergeCell ref="B2:C2"/>
    <mergeCell ref="D2:F2"/>
  </mergeCells>
  <phoneticPr fontId="20" type="noConversion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zoomScale="120" workbookViewId="0">
      <selection activeCell="D34" sqref="D34"/>
    </sheetView>
  </sheetViews>
  <sheetFormatPr defaultRowHeight="14.1" customHeight="1" x14ac:dyDescent="0.25"/>
  <cols>
    <col min="1" max="1" width="2.875" customWidth="1"/>
    <col min="2" max="2" width="3.75" customWidth="1"/>
    <col min="3" max="3" width="12.25" style="3" customWidth="1"/>
    <col min="4" max="4" width="5.375" customWidth="1"/>
    <col min="5" max="5" width="5.5" hidden="1" customWidth="1"/>
    <col min="6" max="6" width="5.75" style="9" hidden="1" customWidth="1"/>
    <col min="7" max="7" width="6.625" style="9" hidden="1" customWidth="1"/>
    <col min="8" max="8" width="3.875" style="171" customWidth="1"/>
    <col min="9" max="9" width="5.75" customWidth="1"/>
    <col min="10" max="10" width="3.875" customWidth="1"/>
    <col min="11" max="11" width="11.87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3.875" style="171" customWidth="1"/>
    <col min="17" max="17" width="5.625" customWidth="1"/>
    <col min="18" max="18" width="3.75" customWidth="1"/>
    <col min="19" max="19" width="10.375" customWidth="1"/>
    <col min="20" max="20" width="4.5" customWidth="1"/>
    <col min="21" max="21" width="4.75" hidden="1" customWidth="1"/>
    <col min="22" max="22" width="6" hidden="1" customWidth="1"/>
    <col min="23" max="23" width="5.5" hidden="1" customWidth="1"/>
    <col min="24" max="24" width="3.875" style="171" customWidth="1"/>
    <col min="25" max="25" width="5" customWidth="1"/>
    <col min="26" max="26" width="4.25" customWidth="1"/>
    <col min="27" max="27" width="10.875" style="3" customWidth="1"/>
    <col min="28" max="28" width="3.625" customWidth="1"/>
    <col min="29" max="31" width="6.625" hidden="1" customWidth="1"/>
    <col min="32" max="32" width="3.875" style="171" customWidth="1"/>
    <col min="33" max="33" width="4.375" customWidth="1"/>
    <col min="34" max="34" width="4.5" customWidth="1"/>
    <col min="35" max="35" width="10.5" style="3" customWidth="1"/>
    <col min="36" max="36" width="4.625" customWidth="1"/>
    <col min="37" max="39" width="6.625" hidden="1" customWidth="1"/>
    <col min="40" max="40" width="3.875" style="171" customWidth="1"/>
    <col min="41" max="41" width="4.125" customWidth="1"/>
  </cols>
  <sheetData>
    <row r="1" spans="1:41" ht="14.1" customHeight="1" x14ac:dyDescent="0.25">
      <c r="A1" s="12"/>
      <c r="B1" s="12"/>
      <c r="C1" s="12"/>
      <c r="D1" s="544" t="s">
        <v>23</v>
      </c>
      <c r="E1" s="544"/>
      <c r="F1" s="544"/>
      <c r="G1" s="544"/>
      <c r="H1" s="544"/>
      <c r="I1" s="544"/>
      <c r="J1" s="544"/>
      <c r="K1" s="21" t="s">
        <v>806</v>
      </c>
      <c r="L1" t="s">
        <v>386</v>
      </c>
      <c r="P1"/>
      <c r="S1" s="471"/>
      <c r="X1" s="168"/>
      <c r="Z1" s="12"/>
      <c r="AA1" s="12"/>
      <c r="AB1" s="12"/>
      <c r="AC1" s="12"/>
      <c r="AD1" s="12"/>
      <c r="AE1" s="12"/>
      <c r="AF1" s="168"/>
      <c r="AG1" s="12"/>
      <c r="AH1" s="12"/>
      <c r="AI1" s="12"/>
      <c r="AJ1" s="12"/>
      <c r="AK1" s="12"/>
      <c r="AL1" s="12"/>
      <c r="AM1" s="12"/>
      <c r="AN1" s="168"/>
      <c r="AO1" s="12"/>
    </row>
    <row r="2" spans="1:41" ht="14.1" customHeight="1" x14ac:dyDescent="0.25">
      <c r="A2" s="2" t="s">
        <v>387</v>
      </c>
      <c r="B2" s="1" t="s">
        <v>388</v>
      </c>
      <c r="C2" s="4" t="s">
        <v>389</v>
      </c>
      <c r="D2" s="165">
        <v>600</v>
      </c>
      <c r="E2" s="165"/>
      <c r="F2" s="165"/>
      <c r="G2" s="165"/>
      <c r="H2" s="165"/>
      <c r="I2" s="165"/>
      <c r="J2" s="166"/>
      <c r="K2" s="538" t="s">
        <v>390</v>
      </c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</row>
    <row r="3" spans="1:41" s="21" customFormat="1" ht="14.1" customHeight="1" x14ac:dyDescent="0.25">
      <c r="A3" s="540" t="s">
        <v>391</v>
      </c>
      <c r="B3" s="76"/>
      <c r="C3" s="541">
        <v>43374</v>
      </c>
      <c r="D3" s="541"/>
      <c r="E3" s="77"/>
      <c r="F3" s="454"/>
      <c r="G3" s="454"/>
      <c r="H3" s="169"/>
      <c r="I3" s="76" t="s">
        <v>392</v>
      </c>
      <c r="J3" s="76"/>
      <c r="K3" s="541">
        <v>43375</v>
      </c>
      <c r="L3" s="541"/>
      <c r="M3" s="77"/>
      <c r="N3" s="454"/>
      <c r="O3" s="454"/>
      <c r="P3" s="169"/>
      <c r="Q3" s="76" t="s">
        <v>393</v>
      </c>
      <c r="R3" s="76"/>
      <c r="S3" s="541">
        <v>43376</v>
      </c>
      <c r="T3" s="541"/>
      <c r="U3" s="77"/>
      <c r="V3" s="454"/>
      <c r="W3" s="454"/>
      <c r="X3" s="169"/>
      <c r="Y3" s="76" t="s">
        <v>394</v>
      </c>
      <c r="Z3" s="76"/>
      <c r="AA3" s="541">
        <v>43377</v>
      </c>
      <c r="AB3" s="541"/>
      <c r="AC3" s="77"/>
      <c r="AD3" s="454"/>
      <c r="AE3" s="454"/>
      <c r="AF3" s="169"/>
      <c r="AG3" s="76" t="s">
        <v>395</v>
      </c>
      <c r="AH3" s="76"/>
      <c r="AI3" s="541">
        <v>43378</v>
      </c>
      <c r="AJ3" s="541"/>
      <c r="AK3" s="77"/>
      <c r="AL3" s="454"/>
      <c r="AM3" s="454"/>
      <c r="AN3" s="169"/>
      <c r="AO3" s="76" t="s">
        <v>396</v>
      </c>
    </row>
    <row r="4" spans="1:41" s="21" customFormat="1" ht="14.1" customHeight="1" x14ac:dyDescent="0.25">
      <c r="A4" s="540"/>
      <c r="B4" s="24" t="s">
        <v>397</v>
      </c>
      <c r="C4" s="24" t="s">
        <v>398</v>
      </c>
      <c r="D4" s="24" t="s">
        <v>399</v>
      </c>
      <c r="E4" s="24" t="s">
        <v>400</v>
      </c>
      <c r="F4" s="24" t="s">
        <v>401</v>
      </c>
      <c r="G4" s="24" t="s">
        <v>402</v>
      </c>
      <c r="H4" s="163" t="s">
        <v>403</v>
      </c>
      <c r="I4" s="24" t="s">
        <v>404</v>
      </c>
      <c r="J4" s="24" t="s">
        <v>397</v>
      </c>
      <c r="K4" s="24" t="s">
        <v>398</v>
      </c>
      <c r="L4" s="24" t="s">
        <v>399</v>
      </c>
      <c r="M4" s="24" t="s">
        <v>400</v>
      </c>
      <c r="N4" s="24" t="s">
        <v>401</v>
      </c>
      <c r="O4" s="24" t="s">
        <v>402</v>
      </c>
      <c r="P4" s="163" t="s">
        <v>403</v>
      </c>
      <c r="Q4" s="24" t="s">
        <v>404</v>
      </c>
      <c r="R4" s="24" t="s">
        <v>397</v>
      </c>
      <c r="S4" s="24" t="s">
        <v>398</v>
      </c>
      <c r="T4" s="24" t="s">
        <v>399</v>
      </c>
      <c r="U4" s="24" t="s">
        <v>400</v>
      </c>
      <c r="V4" s="24" t="s">
        <v>401</v>
      </c>
      <c r="W4" s="24" t="s">
        <v>402</v>
      </c>
      <c r="X4" s="163" t="s">
        <v>403</v>
      </c>
      <c r="Y4" s="24" t="s">
        <v>404</v>
      </c>
      <c r="Z4" s="24" t="s">
        <v>397</v>
      </c>
      <c r="AA4" s="105" t="s">
        <v>398</v>
      </c>
      <c r="AB4" s="24" t="s">
        <v>399</v>
      </c>
      <c r="AC4" s="24" t="s">
        <v>400</v>
      </c>
      <c r="AD4" s="24" t="s">
        <v>401</v>
      </c>
      <c r="AE4" s="24" t="s">
        <v>402</v>
      </c>
      <c r="AF4" s="163" t="s">
        <v>403</v>
      </c>
      <c r="AG4" s="24" t="s">
        <v>404</v>
      </c>
      <c r="AH4" s="24" t="s">
        <v>397</v>
      </c>
      <c r="AI4" s="105" t="s">
        <v>398</v>
      </c>
      <c r="AJ4" s="24" t="s">
        <v>399</v>
      </c>
      <c r="AK4" s="24" t="s">
        <v>400</v>
      </c>
      <c r="AL4" s="24" t="s">
        <v>401</v>
      </c>
      <c r="AM4" s="24" t="s">
        <v>402</v>
      </c>
      <c r="AN4" s="163" t="s">
        <v>403</v>
      </c>
      <c r="AO4" s="24" t="s">
        <v>404</v>
      </c>
    </row>
    <row r="5" spans="1:41" s="30" customFormat="1" ht="14.1" customHeight="1" x14ac:dyDescent="0.25">
      <c r="A5" s="542" t="s">
        <v>405</v>
      </c>
      <c r="B5" s="84" t="s">
        <v>507</v>
      </c>
      <c r="C5" s="8" t="s">
        <v>407</v>
      </c>
      <c r="D5" s="98">
        <v>100</v>
      </c>
      <c r="E5" s="28">
        <f>D5/20</f>
        <v>5</v>
      </c>
      <c r="F5" s="10"/>
      <c r="G5" s="10"/>
      <c r="H5" s="163">
        <f>(D5*$D$2)/1000</f>
        <v>60</v>
      </c>
      <c r="I5" s="29"/>
      <c r="J5" s="84" t="s">
        <v>406</v>
      </c>
      <c r="K5" s="8" t="s">
        <v>407</v>
      </c>
      <c r="L5" s="98">
        <v>80</v>
      </c>
      <c r="M5" s="28">
        <f>L5/20</f>
        <v>4</v>
      </c>
      <c r="N5" s="10"/>
      <c r="O5" s="10"/>
      <c r="P5" s="163">
        <f>(L5*$D$2)/1000</f>
        <v>48</v>
      </c>
      <c r="Q5" s="26"/>
      <c r="R5" s="84" t="s">
        <v>507</v>
      </c>
      <c r="S5" s="8" t="s">
        <v>407</v>
      </c>
      <c r="T5" s="98">
        <v>96</v>
      </c>
      <c r="U5" s="28">
        <f>T5/20</f>
        <v>4.8</v>
      </c>
      <c r="V5" s="10"/>
      <c r="W5" s="10"/>
      <c r="X5" s="163">
        <v>144</v>
      </c>
      <c r="Y5" s="26"/>
      <c r="Z5" s="84" t="s">
        <v>507</v>
      </c>
      <c r="AA5" s="8" t="s">
        <v>407</v>
      </c>
      <c r="AB5" s="98">
        <v>90</v>
      </c>
      <c r="AC5" s="28">
        <f>AB5/20</f>
        <v>4.5</v>
      </c>
      <c r="AD5" s="10"/>
      <c r="AE5" s="10"/>
      <c r="AF5" s="163">
        <f>(AB5*$D$2)/1000</f>
        <v>54</v>
      </c>
      <c r="AG5" s="29"/>
      <c r="AH5" s="84" t="s">
        <v>677</v>
      </c>
      <c r="AI5" s="8" t="s">
        <v>407</v>
      </c>
      <c r="AJ5" s="98">
        <v>95</v>
      </c>
      <c r="AK5" s="28">
        <f>AJ5/20</f>
        <v>4.75</v>
      </c>
      <c r="AL5" s="10"/>
      <c r="AM5" s="10"/>
      <c r="AN5" s="163">
        <f>(AJ5*$D$2)/1000</f>
        <v>57</v>
      </c>
      <c r="AO5" s="26"/>
    </row>
    <row r="6" spans="1:41" s="30" customFormat="1" ht="14.1" customHeight="1" x14ac:dyDescent="0.25">
      <c r="A6" s="542"/>
      <c r="B6" s="31" t="s">
        <v>409</v>
      </c>
      <c r="C6" s="121"/>
      <c r="D6" s="122"/>
      <c r="E6" s="28"/>
      <c r="F6" s="28"/>
      <c r="G6" s="10"/>
      <c r="H6" s="163"/>
      <c r="I6" s="18"/>
      <c r="J6" s="31" t="s">
        <v>409</v>
      </c>
      <c r="K6" s="121" t="s">
        <v>410</v>
      </c>
      <c r="L6" s="122">
        <v>20</v>
      </c>
      <c r="M6" s="28">
        <f>L6/20</f>
        <v>1</v>
      </c>
      <c r="N6" s="28"/>
      <c r="O6" s="10"/>
      <c r="P6" s="18"/>
      <c r="Q6" s="18"/>
      <c r="R6" s="31" t="s">
        <v>409</v>
      </c>
      <c r="S6" s="121"/>
      <c r="T6" s="122"/>
      <c r="U6" s="28"/>
      <c r="V6" s="28"/>
      <c r="W6" s="10"/>
      <c r="X6" s="163"/>
      <c r="Y6" s="18"/>
      <c r="Z6" s="31" t="s">
        <v>409</v>
      </c>
      <c r="AA6" s="121"/>
      <c r="AB6" s="122"/>
      <c r="AC6" s="28"/>
      <c r="AD6" s="28"/>
      <c r="AE6" s="10"/>
      <c r="AF6" s="163"/>
      <c r="AG6" s="18"/>
      <c r="AH6" s="31" t="s">
        <v>679</v>
      </c>
      <c r="AI6" s="121" t="s">
        <v>681</v>
      </c>
      <c r="AJ6" s="122">
        <v>12</v>
      </c>
      <c r="AK6" s="28">
        <f>AJ6/20</f>
        <v>0.6</v>
      </c>
      <c r="AL6" s="28"/>
      <c r="AM6" s="10"/>
      <c r="AN6" s="163"/>
      <c r="AO6" s="18"/>
    </row>
    <row r="7" spans="1:41" s="30" customFormat="1" ht="14.1" customHeight="1" x14ac:dyDescent="0.25">
      <c r="A7" s="542"/>
      <c r="B7" s="31" t="s">
        <v>412</v>
      </c>
      <c r="C7" s="32"/>
      <c r="D7" s="7"/>
      <c r="E7" s="10"/>
      <c r="F7" s="10"/>
      <c r="G7" s="10"/>
      <c r="H7" s="163"/>
      <c r="I7" s="18"/>
      <c r="J7" s="31" t="s">
        <v>412</v>
      </c>
      <c r="K7" s="32"/>
      <c r="L7" s="7"/>
      <c r="M7" s="10"/>
      <c r="N7" s="10"/>
      <c r="O7" s="10"/>
      <c r="P7" s="29"/>
      <c r="Q7" s="18"/>
      <c r="R7" s="87" t="s">
        <v>412</v>
      </c>
      <c r="S7" s="32"/>
      <c r="T7" s="7"/>
      <c r="U7" s="10"/>
      <c r="V7" s="10"/>
      <c r="W7" s="10"/>
      <c r="X7" s="163"/>
      <c r="Y7" s="18"/>
      <c r="Z7" s="31" t="s">
        <v>412</v>
      </c>
      <c r="AA7" s="32"/>
      <c r="AB7" s="7"/>
      <c r="AC7" s="10"/>
      <c r="AD7" s="10"/>
      <c r="AE7" s="10"/>
      <c r="AF7" s="163"/>
      <c r="AG7" s="18"/>
      <c r="AH7" s="31" t="s">
        <v>412</v>
      </c>
      <c r="AI7" s="32"/>
      <c r="AJ7" s="7"/>
      <c r="AK7" s="10"/>
      <c r="AL7" s="10"/>
      <c r="AM7" s="10"/>
      <c r="AN7" s="163"/>
      <c r="AO7" s="18"/>
    </row>
    <row r="8" spans="1:41" s="30" customFormat="1" ht="14.1" customHeight="1" x14ac:dyDescent="0.25">
      <c r="A8" s="543" t="s">
        <v>413</v>
      </c>
      <c r="B8" s="472" t="s">
        <v>501</v>
      </c>
      <c r="C8" s="240" t="s">
        <v>505</v>
      </c>
      <c r="D8" s="315">
        <v>75</v>
      </c>
      <c r="E8" s="242"/>
      <c r="F8" s="242">
        <f>D8*0.65/35</f>
        <v>1.3928571428571428</v>
      </c>
      <c r="G8" s="242"/>
      <c r="H8" s="243">
        <f>(D8*$D$2)/1000</f>
        <v>45</v>
      </c>
      <c r="I8" s="251" t="s">
        <v>73</v>
      </c>
      <c r="J8" s="226" t="s">
        <v>414</v>
      </c>
      <c r="K8" s="240" t="s">
        <v>415</v>
      </c>
      <c r="L8" s="241">
        <v>76</v>
      </c>
      <c r="M8" s="242"/>
      <c r="N8" s="241">
        <f>L8/35</f>
        <v>2.1714285714285713</v>
      </c>
      <c r="O8" s="245"/>
      <c r="P8" s="243">
        <f>(L8*$D$2)/1000</f>
        <v>45.6</v>
      </c>
      <c r="Q8" s="262" t="s">
        <v>416</v>
      </c>
      <c r="R8" s="37" t="s">
        <v>534</v>
      </c>
      <c r="S8" s="310" t="s">
        <v>524</v>
      </c>
      <c r="T8" s="311">
        <v>45</v>
      </c>
      <c r="U8" s="312"/>
      <c r="V8" s="282">
        <f>T8/35</f>
        <v>1.2857142857142858</v>
      </c>
      <c r="W8" s="283"/>
      <c r="X8" s="316">
        <f>(T8*$D$2)/1000</f>
        <v>27</v>
      </c>
      <c r="Y8" s="284" t="s">
        <v>416</v>
      </c>
      <c r="Z8" s="201" t="s">
        <v>543</v>
      </c>
      <c r="AA8" s="313" t="s">
        <v>540</v>
      </c>
      <c r="AB8" s="123">
        <v>70</v>
      </c>
      <c r="AC8" s="242"/>
      <c r="AD8" s="260">
        <f>AB8*0.8/35</f>
        <v>1.6</v>
      </c>
      <c r="AE8" s="296"/>
      <c r="AF8" s="243">
        <f>(AB8*$D$2)/1000</f>
        <v>42</v>
      </c>
      <c r="AG8" s="262" t="s">
        <v>416</v>
      </c>
      <c r="AH8" s="47" t="s">
        <v>417</v>
      </c>
      <c r="AI8" s="240" t="s">
        <v>418</v>
      </c>
      <c r="AJ8" s="241">
        <v>98</v>
      </c>
      <c r="AK8" s="246"/>
      <c r="AL8" s="247">
        <f>AJ8*0.65/35</f>
        <v>1.82</v>
      </c>
      <c r="AM8" s="248"/>
      <c r="AN8" s="243">
        <f>(AJ8*$D$2)/1000</f>
        <v>58.8</v>
      </c>
      <c r="AO8" s="251" t="s">
        <v>73</v>
      </c>
    </row>
    <row r="9" spans="1:41" s="30" customFormat="1" ht="14.1" customHeight="1" x14ac:dyDescent="0.25">
      <c r="A9" s="543"/>
      <c r="B9" s="474" t="s">
        <v>502</v>
      </c>
      <c r="C9" s="20" t="s">
        <v>497</v>
      </c>
      <c r="D9" s="150">
        <v>1</v>
      </c>
      <c r="E9" s="11"/>
      <c r="F9" s="28"/>
      <c r="G9" s="49"/>
      <c r="H9" s="163">
        <f>(D9*$D$2)/1000</f>
        <v>0.6</v>
      </c>
      <c r="I9" s="29"/>
      <c r="J9" s="227" t="s">
        <v>420</v>
      </c>
      <c r="K9" s="20" t="s">
        <v>421</v>
      </c>
      <c r="L9" s="51">
        <v>42</v>
      </c>
      <c r="M9" s="28"/>
      <c r="N9" s="28"/>
      <c r="O9" s="50"/>
      <c r="P9" s="163">
        <f>(L9*$D$2)/1000</f>
        <v>25.2</v>
      </c>
      <c r="Q9" s="29"/>
      <c r="R9" s="37" t="s">
        <v>535</v>
      </c>
      <c r="S9" s="85" t="s">
        <v>525</v>
      </c>
      <c r="T9" s="89">
        <v>50</v>
      </c>
      <c r="U9" s="38"/>
      <c r="V9" s="28">
        <f>T9*0.65/35</f>
        <v>0.9285714285714286</v>
      </c>
      <c r="W9" s="81"/>
      <c r="X9" s="163">
        <f>(T9*$D$2)/1000</f>
        <v>30</v>
      </c>
      <c r="Y9" s="29" t="s">
        <v>416</v>
      </c>
      <c r="Z9" s="201" t="s">
        <v>544</v>
      </c>
      <c r="AA9" s="64" t="s">
        <v>549</v>
      </c>
      <c r="AB9" s="123">
        <v>15</v>
      </c>
      <c r="AC9" s="28"/>
      <c r="AD9" s="260">
        <f>AB9/40</f>
        <v>0.375</v>
      </c>
      <c r="AE9" s="48"/>
      <c r="AF9" s="163">
        <f>(AB9*$D$2)/1000</f>
        <v>9</v>
      </c>
      <c r="AG9" s="29"/>
      <c r="AH9" s="52" t="s">
        <v>422</v>
      </c>
      <c r="AI9" s="20" t="s">
        <v>423</v>
      </c>
      <c r="AJ9" s="51">
        <v>3</v>
      </c>
      <c r="AK9" s="28"/>
      <c r="AL9" s="28"/>
      <c r="AM9" s="123"/>
      <c r="AN9" s="163">
        <f>(AJ9*$D$2)/1000</f>
        <v>1.8</v>
      </c>
      <c r="AO9" s="29"/>
    </row>
    <row r="10" spans="1:41" s="30" customFormat="1" ht="14.1" customHeight="1" x14ac:dyDescent="0.25">
      <c r="A10" s="543"/>
      <c r="B10" s="474" t="s">
        <v>498</v>
      </c>
      <c r="C10" s="20" t="s">
        <v>499</v>
      </c>
      <c r="D10" s="123">
        <v>1</v>
      </c>
      <c r="E10" s="28"/>
      <c r="F10" s="38"/>
      <c r="G10" s="49"/>
      <c r="H10" s="163">
        <f>(D10*$D$2)/1000</f>
        <v>0.6</v>
      </c>
      <c r="I10" s="29"/>
      <c r="J10" s="227" t="s">
        <v>424</v>
      </c>
      <c r="K10" s="20"/>
      <c r="L10" s="51"/>
      <c r="M10" s="28"/>
      <c r="N10" s="28"/>
      <c r="O10" s="50"/>
      <c r="P10" s="163"/>
      <c r="Q10" s="29"/>
      <c r="R10" s="37" t="s">
        <v>412</v>
      </c>
      <c r="S10" s="85" t="s">
        <v>526</v>
      </c>
      <c r="T10" s="89">
        <v>15</v>
      </c>
      <c r="U10" s="38"/>
      <c r="V10" s="28">
        <f>T10/60</f>
        <v>0.25</v>
      </c>
      <c r="W10" s="81"/>
      <c r="X10" s="163">
        <f>(T10*$D$2)/1000</f>
        <v>9</v>
      </c>
      <c r="Y10" s="29" t="s">
        <v>416</v>
      </c>
      <c r="Z10" s="201" t="s">
        <v>545</v>
      </c>
      <c r="AA10" s="64" t="s">
        <v>542</v>
      </c>
      <c r="AB10" s="123">
        <v>2</v>
      </c>
      <c r="AC10" s="28"/>
      <c r="AD10" s="36"/>
      <c r="AE10" s="48"/>
      <c r="AF10" s="163">
        <f>(AB10*$D$2)/1000</f>
        <v>1.2</v>
      </c>
      <c r="AG10" s="29"/>
      <c r="AH10" s="52" t="s">
        <v>425</v>
      </c>
      <c r="AI10" s="20" t="s">
        <v>426</v>
      </c>
      <c r="AJ10" s="51">
        <v>0.5</v>
      </c>
      <c r="AK10" s="28"/>
      <c r="AL10" s="28"/>
      <c r="AM10" s="123"/>
      <c r="AN10" s="163">
        <f>(AJ10*$D$2)/1000</f>
        <v>0.3</v>
      </c>
      <c r="AO10" s="29"/>
    </row>
    <row r="11" spans="1:41" s="30" customFormat="1" ht="14.1" customHeight="1" x14ac:dyDescent="0.25">
      <c r="A11" s="543"/>
      <c r="B11" s="475" t="s">
        <v>504</v>
      </c>
      <c r="C11" s="20" t="s">
        <v>500</v>
      </c>
      <c r="D11" s="123">
        <v>10</v>
      </c>
      <c r="E11" s="38"/>
      <c r="F11" s="38"/>
      <c r="G11" s="48">
        <f>D11/100</f>
        <v>0.1</v>
      </c>
      <c r="H11" s="163">
        <f>(D11*$D$2)/1000</f>
        <v>6</v>
      </c>
      <c r="I11" s="29"/>
      <c r="J11" s="227" t="s">
        <v>427</v>
      </c>
      <c r="K11" s="20"/>
      <c r="L11" s="51"/>
      <c r="M11" s="28"/>
      <c r="N11" s="28"/>
      <c r="O11" s="48"/>
      <c r="P11" s="163"/>
      <c r="Q11" s="29"/>
      <c r="R11" s="37" t="s">
        <v>470</v>
      </c>
      <c r="S11" s="85" t="s">
        <v>527</v>
      </c>
      <c r="T11" s="89">
        <v>30</v>
      </c>
      <c r="U11" s="51"/>
      <c r="V11" s="36"/>
      <c r="W11" s="81">
        <f t="shared" ref="W11:W15" si="0">T11/100</f>
        <v>0.3</v>
      </c>
      <c r="X11" s="163">
        <f t="shared" ref="X11:X15" si="1">(T11*$D$2)/1000</f>
        <v>18</v>
      </c>
      <c r="Y11" s="26"/>
      <c r="Z11" s="201" t="s">
        <v>546</v>
      </c>
      <c r="AA11" s="17" t="s">
        <v>451</v>
      </c>
      <c r="AB11" s="123">
        <v>15</v>
      </c>
      <c r="AC11" s="28"/>
      <c r="AD11" s="28"/>
      <c r="AE11" s="81">
        <f>AB11/100</f>
        <v>0.15</v>
      </c>
      <c r="AF11" s="163">
        <f>(AB11*$D$2)/1000</f>
        <v>9</v>
      </c>
      <c r="AG11" s="163"/>
      <c r="AH11" s="52" t="s">
        <v>428</v>
      </c>
      <c r="AI11" s="20" t="s">
        <v>429</v>
      </c>
      <c r="AJ11" s="51"/>
      <c r="AK11" s="11"/>
      <c r="AL11" s="11"/>
      <c r="AM11" s="48"/>
      <c r="AN11" s="163"/>
      <c r="AO11" s="29"/>
    </row>
    <row r="12" spans="1:41" s="30" customFormat="1" ht="14.1" customHeight="1" x14ac:dyDescent="0.25">
      <c r="A12" s="543"/>
      <c r="B12" s="475"/>
      <c r="C12" s="17" t="s">
        <v>506</v>
      </c>
      <c r="D12" s="36">
        <v>1</v>
      </c>
      <c r="E12" s="28"/>
      <c r="F12" s="28"/>
      <c r="G12" s="28"/>
      <c r="H12" s="163">
        <f>(D12*$D$2)/1000</f>
        <v>0.6</v>
      </c>
      <c r="I12" s="29"/>
      <c r="J12" s="37"/>
      <c r="K12" s="85"/>
      <c r="L12" s="36"/>
      <c r="M12" s="28"/>
      <c r="N12" s="28"/>
      <c r="O12" s="28"/>
      <c r="P12" s="163"/>
      <c r="Q12" s="159"/>
      <c r="R12" s="37"/>
      <c r="S12" s="85" t="s">
        <v>528</v>
      </c>
      <c r="T12" s="89">
        <v>10</v>
      </c>
      <c r="U12" s="90"/>
      <c r="V12" s="38"/>
      <c r="W12" s="81">
        <f t="shared" si="0"/>
        <v>0.1</v>
      </c>
      <c r="X12" s="163">
        <f t="shared" si="1"/>
        <v>6</v>
      </c>
      <c r="Y12" s="29"/>
      <c r="Z12" s="221" t="s">
        <v>547</v>
      </c>
      <c r="AA12" s="20"/>
      <c r="AB12" s="477"/>
      <c r="AC12" s="54"/>
      <c r="AD12" s="28"/>
      <c r="AE12" s="48"/>
      <c r="AF12" s="163"/>
      <c r="AG12" s="29"/>
      <c r="AH12" s="221" t="s">
        <v>430</v>
      </c>
      <c r="AI12" s="20"/>
      <c r="AJ12" s="118"/>
      <c r="AK12" s="38"/>
      <c r="AL12" s="38"/>
      <c r="AM12" s="172"/>
      <c r="AN12" s="163"/>
      <c r="AO12" s="29"/>
    </row>
    <row r="13" spans="1:41" s="30" customFormat="1" ht="14.1" customHeight="1" x14ac:dyDescent="0.25">
      <c r="A13" s="543"/>
      <c r="B13" s="221"/>
      <c r="C13" s="20"/>
      <c r="D13" s="51"/>
      <c r="E13" s="172"/>
      <c r="F13" s="28"/>
      <c r="G13" s="36"/>
      <c r="H13" s="163"/>
      <c r="I13" s="106"/>
      <c r="J13" s="221" t="s">
        <v>431</v>
      </c>
      <c r="K13" s="85"/>
      <c r="L13" s="41"/>
      <c r="M13" s="28"/>
      <c r="N13" s="28"/>
      <c r="O13" s="50"/>
      <c r="P13" s="163"/>
      <c r="Q13" s="29"/>
      <c r="R13" s="37"/>
      <c r="S13" s="85" t="s">
        <v>529</v>
      </c>
      <c r="T13" s="89">
        <v>14</v>
      </c>
      <c r="U13" s="90"/>
      <c r="V13" s="43"/>
      <c r="W13" s="81">
        <f t="shared" si="0"/>
        <v>0.14000000000000001</v>
      </c>
      <c r="X13" s="163">
        <f t="shared" si="1"/>
        <v>8.4</v>
      </c>
      <c r="Y13" s="29"/>
      <c r="Z13" s="276"/>
      <c r="AA13" s="17"/>
      <c r="AB13" s="478"/>
      <c r="AC13" s="253"/>
      <c r="AD13" s="253"/>
      <c r="AE13" s="253"/>
      <c r="AF13" s="163"/>
      <c r="AG13" s="29"/>
      <c r="AH13" s="37"/>
      <c r="AI13" s="220"/>
      <c r="AJ13" s="11"/>
      <c r="AK13" s="38"/>
      <c r="AL13" s="38"/>
      <c r="AM13" s="172"/>
      <c r="AN13" s="163"/>
      <c r="AO13" s="29"/>
    </row>
    <row r="14" spans="1:41" s="30" customFormat="1" ht="14.1" customHeight="1" x14ac:dyDescent="0.25">
      <c r="A14" s="543"/>
      <c r="B14" s="148"/>
      <c r="C14" s="149"/>
      <c r="D14" s="150"/>
      <c r="E14" s="81"/>
      <c r="F14" s="51"/>
      <c r="G14" s="28"/>
      <c r="H14" s="163"/>
      <c r="I14" s="29"/>
      <c r="J14" s="37"/>
      <c r="K14" s="45"/>
      <c r="L14" s="205"/>
      <c r="M14" s="43"/>
      <c r="N14" s="43"/>
      <c r="O14" s="44"/>
      <c r="P14" s="163"/>
      <c r="Q14" s="29"/>
      <c r="R14" s="37"/>
      <c r="S14" s="85" t="s">
        <v>530</v>
      </c>
      <c r="T14" s="89">
        <v>2</v>
      </c>
      <c r="U14" s="28"/>
      <c r="V14" s="28"/>
      <c r="W14" s="48">
        <f t="shared" si="0"/>
        <v>0.02</v>
      </c>
      <c r="X14" s="163">
        <f t="shared" si="1"/>
        <v>1.2</v>
      </c>
      <c r="Y14" s="29"/>
      <c r="Z14" s="37"/>
      <c r="AA14" s="17"/>
      <c r="AB14" s="36"/>
      <c r="AC14" s="197"/>
      <c r="AD14" s="28"/>
      <c r="AE14" s="48"/>
      <c r="AF14" s="163"/>
      <c r="AG14" s="29"/>
      <c r="AH14" s="252"/>
      <c r="AI14" s="86"/>
      <c r="AJ14" s="11"/>
      <c r="AK14" s="38"/>
      <c r="AL14" s="43"/>
      <c r="AM14" s="44"/>
      <c r="AN14" s="163"/>
      <c r="AO14" s="29"/>
    </row>
    <row r="15" spans="1:41" s="30" customFormat="1" ht="14.1" customHeight="1" x14ac:dyDescent="0.25">
      <c r="A15" s="543"/>
      <c r="B15" s="131"/>
      <c r="C15" s="103"/>
      <c r="D15" s="51"/>
      <c r="E15" s="185"/>
      <c r="F15" s="180"/>
      <c r="G15" s="266"/>
      <c r="H15" s="163"/>
      <c r="I15" s="179"/>
      <c r="J15" s="52"/>
      <c r="K15" s="17"/>
      <c r="L15" s="94"/>
      <c r="M15" s="38"/>
      <c r="N15" s="38"/>
      <c r="O15" s="172"/>
      <c r="P15" s="163"/>
      <c r="Q15" s="29"/>
      <c r="R15" s="38"/>
      <c r="S15" s="476" t="s">
        <v>531</v>
      </c>
      <c r="T15" s="36">
        <v>25</v>
      </c>
      <c r="U15" s="81"/>
      <c r="V15" s="36"/>
      <c r="W15" s="123">
        <f t="shared" si="0"/>
        <v>0.25</v>
      </c>
      <c r="X15" s="163">
        <f t="shared" si="1"/>
        <v>15</v>
      </c>
      <c r="Y15" s="29"/>
      <c r="Z15" s="221"/>
      <c r="AA15" s="20"/>
      <c r="AB15" s="118"/>
      <c r="AC15" s="36"/>
      <c r="AD15" s="43"/>
      <c r="AE15" s="43"/>
      <c r="AF15" s="163"/>
      <c r="AG15" s="29"/>
      <c r="AH15" s="99"/>
      <c r="AI15" s="86"/>
      <c r="AJ15" s="11"/>
      <c r="AK15" s="59"/>
      <c r="AL15" s="43"/>
      <c r="AM15" s="44"/>
      <c r="AN15" s="163"/>
      <c r="AO15" s="29"/>
    </row>
    <row r="16" spans="1:41" s="30" customFormat="1" ht="14.1" customHeight="1" x14ac:dyDescent="0.25">
      <c r="A16" s="542" t="s">
        <v>432</v>
      </c>
      <c r="B16" s="47" t="s">
        <v>433</v>
      </c>
      <c r="C16" s="20" t="s">
        <v>434</v>
      </c>
      <c r="D16" s="123">
        <v>65</v>
      </c>
      <c r="E16" s="98"/>
      <c r="F16" s="180">
        <f>D16/70</f>
        <v>0.9285714285714286</v>
      </c>
      <c r="G16" s="49"/>
      <c r="H16" s="163">
        <f>(D16*$D$2)/1000</f>
        <v>39</v>
      </c>
      <c r="I16" s="29"/>
      <c r="J16" s="47" t="s">
        <v>435</v>
      </c>
      <c r="K16" s="280" t="s">
        <v>436</v>
      </c>
      <c r="L16" s="281">
        <v>55</v>
      </c>
      <c r="M16" s="282"/>
      <c r="N16" s="282"/>
      <c r="O16" s="283">
        <f>L16/100</f>
        <v>0.55000000000000004</v>
      </c>
      <c r="P16" s="163">
        <f>(L16*$D$2)/1000</f>
        <v>33</v>
      </c>
      <c r="Q16" s="284" t="s">
        <v>437</v>
      </c>
      <c r="R16" s="37" t="s">
        <v>536</v>
      </c>
      <c r="S16" s="85" t="s">
        <v>539</v>
      </c>
      <c r="T16" s="89">
        <v>45</v>
      </c>
      <c r="U16" s="90">
        <v>0.66666666666666663</v>
      </c>
      <c r="V16" s="28"/>
      <c r="W16" s="48"/>
      <c r="X16" s="163">
        <v>66</v>
      </c>
      <c r="Y16" s="29"/>
      <c r="Z16" s="322" t="s">
        <v>684</v>
      </c>
      <c r="AA16" s="20" t="s">
        <v>686</v>
      </c>
      <c r="AB16" s="123">
        <v>45</v>
      </c>
      <c r="AC16" s="98"/>
      <c r="AD16" s="323"/>
      <c r="AE16" s="49">
        <f>AB16/100</f>
        <v>0.45</v>
      </c>
      <c r="AF16" s="163">
        <f>(AB16*$D$2)/1000</f>
        <v>27</v>
      </c>
      <c r="AG16" s="29"/>
      <c r="AH16" s="35" t="s">
        <v>438</v>
      </c>
      <c r="AI16" s="17" t="s">
        <v>439</v>
      </c>
      <c r="AJ16" s="36">
        <v>83</v>
      </c>
      <c r="AK16" s="98"/>
      <c r="AL16" s="253"/>
      <c r="AM16" s="81">
        <f>AJ16/100</f>
        <v>0.83</v>
      </c>
      <c r="AN16" s="163">
        <f>(AJ16*$D$2)/1000</f>
        <v>49.8</v>
      </c>
      <c r="AO16" s="29"/>
    </row>
    <row r="17" spans="1:41" s="30" customFormat="1" ht="14.1" customHeight="1" x14ac:dyDescent="0.25">
      <c r="A17" s="542"/>
      <c r="B17" s="52" t="s">
        <v>440</v>
      </c>
      <c r="C17" s="20" t="s">
        <v>441</v>
      </c>
      <c r="D17" s="150">
        <v>10</v>
      </c>
      <c r="E17" s="28"/>
      <c r="F17" s="36"/>
      <c r="G17" s="253">
        <f>D17/100</f>
        <v>0.1</v>
      </c>
      <c r="H17" s="163">
        <f>(D17*$D$2)/1000</f>
        <v>6</v>
      </c>
      <c r="I17" s="29"/>
      <c r="J17" s="52" t="s">
        <v>442</v>
      </c>
      <c r="K17" s="254" t="s">
        <v>443</v>
      </c>
      <c r="L17" s="255">
        <v>10</v>
      </c>
      <c r="M17" s="28">
        <f>L17/20</f>
        <v>0.5</v>
      </c>
      <c r="N17" s="256"/>
      <c r="O17" s="258"/>
      <c r="P17" s="163">
        <f>(L17*$D$2)/1000</f>
        <v>6</v>
      </c>
      <c r="Q17" s="257"/>
      <c r="R17" s="37" t="s">
        <v>537</v>
      </c>
      <c r="S17" s="85"/>
      <c r="T17" s="89"/>
      <c r="U17" s="54"/>
      <c r="V17" s="28"/>
      <c r="W17" s="48"/>
      <c r="X17" s="163"/>
      <c r="Y17" s="29"/>
      <c r="Z17" s="327" t="s">
        <v>685</v>
      </c>
      <c r="AA17" s="387" t="s">
        <v>175</v>
      </c>
      <c r="AB17" s="407">
        <v>35</v>
      </c>
      <c r="AC17" s="370"/>
      <c r="AD17" s="385">
        <f>AB17/55</f>
        <v>0.63636363636363635</v>
      </c>
      <c r="AE17" s="360"/>
      <c r="AF17" s="401">
        <f>(AB17*$D$2)/1000</f>
        <v>21</v>
      </c>
      <c r="AG17" s="402"/>
      <c r="AH17" s="37" t="s">
        <v>444</v>
      </c>
      <c r="AI17" s="17" t="s">
        <v>445</v>
      </c>
      <c r="AJ17" s="36">
        <v>25</v>
      </c>
      <c r="AK17" s="28"/>
      <c r="AL17" s="28">
        <f>AJ17/35</f>
        <v>0.7142857142857143</v>
      </c>
      <c r="AM17" s="81"/>
      <c r="AN17" s="163">
        <f>(AJ17*$D$2)/1000</f>
        <v>15</v>
      </c>
      <c r="AO17" s="29"/>
    </row>
    <row r="18" spans="1:41" s="30" customFormat="1" ht="14.1" customHeight="1" x14ac:dyDescent="0.25">
      <c r="A18" s="542"/>
      <c r="B18" s="52" t="s">
        <v>446</v>
      </c>
      <c r="C18" s="20" t="s">
        <v>447</v>
      </c>
      <c r="D18" s="123">
        <v>30</v>
      </c>
      <c r="E18" s="78"/>
      <c r="F18" s="253"/>
      <c r="G18" s="253">
        <f>D18/100</f>
        <v>0.3</v>
      </c>
      <c r="H18" s="163">
        <f>(D18*$D$2)/1000</f>
        <v>18</v>
      </c>
      <c r="I18" s="29"/>
      <c r="J18" s="52" t="s">
        <v>448</v>
      </c>
      <c r="K18" s="20" t="s">
        <v>449</v>
      </c>
      <c r="L18" s="54">
        <v>5</v>
      </c>
      <c r="M18" s="28"/>
      <c r="N18" s="28"/>
      <c r="O18" s="48">
        <f>L18/100</f>
        <v>0.05</v>
      </c>
      <c r="P18" s="163">
        <f>(L18*$D$2)/1000</f>
        <v>3</v>
      </c>
      <c r="Q18" s="29"/>
      <c r="R18" s="37" t="s">
        <v>538</v>
      </c>
      <c r="S18" s="85"/>
      <c r="T18" s="89"/>
      <c r="U18" s="51"/>
      <c r="V18" s="36"/>
      <c r="W18" s="48"/>
      <c r="X18" s="163"/>
      <c r="Y18" s="26"/>
      <c r="Z18" s="327" t="s">
        <v>450</v>
      </c>
      <c r="AA18" s="20" t="s">
        <v>451</v>
      </c>
      <c r="AB18" s="123">
        <v>8</v>
      </c>
      <c r="AC18" s="180"/>
      <c r="AD18" s="266"/>
      <c r="AE18" s="182"/>
      <c r="AF18" s="163">
        <f>(AB18*$D$2)/1000</f>
        <v>4.8</v>
      </c>
      <c r="AG18" s="155"/>
      <c r="AH18" s="37" t="s">
        <v>452</v>
      </c>
      <c r="AI18" s="17" t="s">
        <v>78</v>
      </c>
      <c r="AJ18" s="36">
        <v>5</v>
      </c>
      <c r="AK18" s="28"/>
      <c r="AL18" s="28"/>
      <c r="AM18" s="81">
        <f>AJ18/100</f>
        <v>0.05</v>
      </c>
      <c r="AN18" s="163">
        <f>(AJ18*$D$2)/1000</f>
        <v>3</v>
      </c>
      <c r="AO18" s="29"/>
    </row>
    <row r="19" spans="1:41" s="30" customFormat="1" ht="14.1" customHeight="1" x14ac:dyDescent="0.25">
      <c r="A19" s="542"/>
      <c r="B19" s="52" t="s">
        <v>453</v>
      </c>
      <c r="C19" s="20" t="s">
        <v>454</v>
      </c>
      <c r="D19" s="51">
        <v>5</v>
      </c>
      <c r="E19" s="28"/>
      <c r="F19" s="28"/>
      <c r="G19" s="253">
        <f>D19/100</f>
        <v>0.05</v>
      </c>
      <c r="H19" s="163">
        <f>(D19*$D$2)/1000</f>
        <v>3</v>
      </c>
      <c r="I19" s="29"/>
      <c r="J19" s="52" t="s">
        <v>455</v>
      </c>
      <c r="K19" s="20" t="s">
        <v>456</v>
      </c>
      <c r="L19" s="51">
        <v>10</v>
      </c>
      <c r="M19" s="28"/>
      <c r="N19" s="28">
        <f>L19/35</f>
        <v>0.2857142857142857</v>
      </c>
      <c r="O19" s="48"/>
      <c r="P19" s="163">
        <f>(L19*$D$2)/1000</f>
        <v>6</v>
      </c>
      <c r="Q19" s="29"/>
      <c r="R19" s="52"/>
      <c r="S19" s="20"/>
      <c r="T19" s="36"/>
      <c r="U19" s="81"/>
      <c r="V19" s="51"/>
      <c r="W19" s="28"/>
      <c r="X19" s="163"/>
      <c r="Y19" s="29"/>
      <c r="Z19" s="327" t="s">
        <v>457</v>
      </c>
      <c r="AA19" s="328"/>
      <c r="AB19" s="345"/>
      <c r="AC19" s="90"/>
      <c r="AD19" s="28"/>
      <c r="AE19" s="48"/>
      <c r="AF19" s="163"/>
      <c r="AG19" s="26"/>
      <c r="AH19" s="52" t="s">
        <v>458</v>
      </c>
      <c r="AI19" s="20" t="s">
        <v>454</v>
      </c>
      <c r="AJ19" s="36">
        <v>5</v>
      </c>
      <c r="AK19" s="53"/>
      <c r="AL19" s="49"/>
      <c r="AM19" s="48">
        <f>AJ19/100</f>
        <v>0.05</v>
      </c>
      <c r="AN19" s="163">
        <f>(AJ19*$D$2)/1000</f>
        <v>3</v>
      </c>
      <c r="AO19" s="29"/>
    </row>
    <row r="20" spans="1:41" s="30" customFormat="1" ht="14.1" customHeight="1" x14ac:dyDescent="0.25">
      <c r="A20" s="542"/>
      <c r="B20" s="212" t="s">
        <v>459</v>
      </c>
      <c r="C20" s="20"/>
      <c r="D20" s="36"/>
      <c r="E20" s="53"/>
      <c r="F20" s="49"/>
      <c r="G20" s="48"/>
      <c r="H20" s="163"/>
      <c r="I20" s="29"/>
      <c r="J20" s="52" t="s">
        <v>460</v>
      </c>
      <c r="K20" s="20"/>
      <c r="L20" s="36"/>
      <c r="M20" s="81"/>
      <c r="N20" s="51"/>
      <c r="O20" s="28"/>
      <c r="P20" s="163"/>
      <c r="Q20" s="29"/>
      <c r="R20" s="52"/>
      <c r="S20" s="20"/>
      <c r="T20" s="36"/>
      <c r="U20" s="81"/>
      <c r="V20" s="51"/>
      <c r="W20" s="28"/>
      <c r="X20" s="163"/>
      <c r="Y20" s="29"/>
      <c r="Z20" s="213" t="s">
        <v>459</v>
      </c>
      <c r="AA20" s="20"/>
      <c r="AB20" s="51"/>
      <c r="AC20" s="98"/>
      <c r="AD20" s="50"/>
      <c r="AE20" s="48"/>
      <c r="AF20" s="163"/>
      <c r="AG20" s="29"/>
      <c r="AH20" s="229"/>
      <c r="AI20" s="20" t="s">
        <v>461</v>
      </c>
      <c r="AJ20" s="36">
        <v>1</v>
      </c>
      <c r="AK20" s="53"/>
      <c r="AL20" s="49"/>
      <c r="AM20" s="48"/>
      <c r="AN20" s="163"/>
      <c r="AO20" s="29"/>
    </row>
    <row r="21" spans="1:41" s="30" customFormat="1" ht="14.1" customHeight="1" x14ac:dyDescent="0.25">
      <c r="A21" s="542"/>
      <c r="B21" s="212"/>
      <c r="C21" s="20"/>
      <c r="D21" s="51"/>
      <c r="E21" s="253"/>
      <c r="F21" s="28"/>
      <c r="G21" s="36"/>
      <c r="H21" s="163"/>
      <c r="I21" s="29"/>
      <c r="J21" s="212" t="s">
        <v>459</v>
      </c>
      <c r="K21" s="20"/>
      <c r="L21" s="51"/>
      <c r="M21" s="253"/>
      <c r="N21" s="28"/>
      <c r="O21" s="36"/>
      <c r="P21" s="163"/>
      <c r="Q21" s="29"/>
      <c r="R21" s="83"/>
      <c r="S21" s="277"/>
      <c r="T21" s="11"/>
      <c r="U21" s="60"/>
      <c r="V21" s="60"/>
      <c r="W21" s="60"/>
      <c r="X21" s="163"/>
      <c r="Y21" s="178"/>
      <c r="Z21" s="327"/>
      <c r="AA21" s="20"/>
      <c r="AB21" s="51"/>
      <c r="AC21" s="54"/>
      <c r="AD21" s="49"/>
      <c r="AE21" s="28"/>
      <c r="AF21" s="163"/>
      <c r="AG21" s="293"/>
      <c r="AH21" s="52"/>
      <c r="AI21" s="20"/>
      <c r="AJ21" s="51"/>
      <c r="AK21" s="36"/>
      <c r="AL21" s="36"/>
      <c r="AM21" s="28"/>
      <c r="AN21" s="163"/>
      <c r="AO21" s="29"/>
    </row>
    <row r="22" spans="1:41" s="30" customFormat="1" ht="14.1" customHeight="1" x14ac:dyDescent="0.25">
      <c r="A22" s="542"/>
      <c r="B22" s="88"/>
      <c r="C22" s="73"/>
      <c r="D22" s="11"/>
      <c r="E22" s="184"/>
      <c r="F22" s="184"/>
      <c r="G22" s="186"/>
      <c r="H22" s="163"/>
      <c r="I22" s="155"/>
      <c r="J22" s="52"/>
      <c r="K22" s="20"/>
      <c r="L22" s="51"/>
      <c r="M22" s="60"/>
      <c r="N22" s="28"/>
      <c r="O22" s="36"/>
      <c r="P22" s="163"/>
      <c r="Q22" s="29"/>
      <c r="R22" s="58"/>
      <c r="S22" s="85"/>
      <c r="T22" s="89"/>
      <c r="U22" s="70"/>
      <c r="V22" s="70"/>
      <c r="W22" s="70"/>
      <c r="X22" s="163"/>
      <c r="Y22" s="26"/>
      <c r="Z22" s="27"/>
      <c r="AA22" s="111"/>
      <c r="AB22" s="43"/>
      <c r="AC22" s="28"/>
      <c r="AD22" s="28"/>
      <c r="AE22" s="253"/>
      <c r="AF22" s="163"/>
      <c r="AG22" s="29"/>
      <c r="AH22" s="27"/>
      <c r="AI22" s="73"/>
      <c r="AJ22" s="11"/>
      <c r="AK22" s="54"/>
      <c r="AL22" s="49"/>
      <c r="AM22" s="28"/>
      <c r="AN22" s="163"/>
      <c r="AO22" s="29"/>
    </row>
    <row r="23" spans="1:41" s="30" customFormat="1" ht="14.1" customHeight="1" x14ac:dyDescent="0.25">
      <c r="A23" s="542"/>
      <c r="B23" s="99"/>
      <c r="C23" s="86"/>
      <c r="D23" s="11"/>
      <c r="E23" s="184"/>
      <c r="F23" s="184"/>
      <c r="G23" s="186"/>
      <c r="H23" s="163"/>
      <c r="I23" s="155"/>
      <c r="J23" s="54"/>
      <c r="K23" s="20"/>
      <c r="L23" s="51"/>
      <c r="M23" s="100"/>
      <c r="N23" s="60"/>
      <c r="O23" s="11"/>
      <c r="P23" s="163"/>
      <c r="Q23" s="29"/>
      <c r="R23" s="82"/>
      <c r="S23" s="73"/>
      <c r="T23" s="11"/>
      <c r="U23" s="11"/>
      <c r="V23" s="11"/>
      <c r="W23" s="11"/>
      <c r="X23" s="163"/>
      <c r="Y23" s="26"/>
      <c r="Z23" s="82"/>
      <c r="AA23" s="111"/>
      <c r="AB23" s="43"/>
      <c r="AC23" s="60"/>
      <c r="AD23" s="60"/>
      <c r="AE23" s="253"/>
      <c r="AF23" s="163"/>
      <c r="AG23" s="29"/>
      <c r="AH23" s="82"/>
      <c r="AI23" s="73"/>
      <c r="AJ23" s="11"/>
      <c r="AK23" s="100"/>
      <c r="AL23" s="60"/>
      <c r="AM23" s="60"/>
      <c r="AN23" s="163"/>
      <c r="AO23" s="29"/>
    </row>
    <row r="24" spans="1:41" s="30" customFormat="1" ht="14.1" customHeight="1" x14ac:dyDescent="0.25">
      <c r="A24" s="543" t="s">
        <v>462</v>
      </c>
      <c r="B24" s="120" t="s">
        <v>463</v>
      </c>
      <c r="C24" s="240" t="s">
        <v>464</v>
      </c>
      <c r="D24" s="249">
        <v>90</v>
      </c>
      <c r="E24" s="250"/>
      <c r="F24" s="250"/>
      <c r="G24" s="245">
        <f>D24/100</f>
        <v>0.9</v>
      </c>
      <c r="H24" s="243">
        <f>(D24*$D$2)/1000</f>
        <v>54</v>
      </c>
      <c r="I24" s="251" t="s">
        <v>419</v>
      </c>
      <c r="J24" s="120" t="s">
        <v>465</v>
      </c>
      <c r="K24" s="240" t="s">
        <v>466</v>
      </c>
      <c r="L24" s="249">
        <v>90</v>
      </c>
      <c r="M24" s="242"/>
      <c r="N24" s="250"/>
      <c r="O24" s="245">
        <f>L24/100</f>
        <v>0.9</v>
      </c>
      <c r="P24" s="243">
        <f>(L24*$D$2)/1000</f>
        <v>54</v>
      </c>
      <c r="Q24" s="262" t="s">
        <v>416</v>
      </c>
      <c r="R24" s="120" t="s">
        <v>532</v>
      </c>
      <c r="S24" s="240" t="s">
        <v>533</v>
      </c>
      <c r="T24" s="249">
        <v>75</v>
      </c>
      <c r="U24" s="250"/>
      <c r="V24" s="250"/>
      <c r="W24" s="245">
        <f>T24/100</f>
        <v>0.75</v>
      </c>
      <c r="X24" s="243">
        <f>(T24*$D$2)/1000</f>
        <v>45</v>
      </c>
      <c r="Y24" s="251" t="s">
        <v>419</v>
      </c>
      <c r="Z24" s="120" t="s">
        <v>463</v>
      </c>
      <c r="AA24" s="240" t="s">
        <v>464</v>
      </c>
      <c r="AB24" s="249">
        <v>85</v>
      </c>
      <c r="AC24" s="250"/>
      <c r="AD24" s="250"/>
      <c r="AE24" s="245">
        <f>AB24/100</f>
        <v>0.85</v>
      </c>
      <c r="AF24" s="243">
        <f>(AB24*$D$2)/1000</f>
        <v>51</v>
      </c>
      <c r="AG24" s="251" t="s">
        <v>419</v>
      </c>
      <c r="AH24" s="120" t="s">
        <v>463</v>
      </c>
      <c r="AI24" s="240" t="s">
        <v>464</v>
      </c>
      <c r="AJ24" s="249">
        <v>75</v>
      </c>
      <c r="AK24" s="250"/>
      <c r="AL24" s="250"/>
      <c r="AM24" s="245">
        <f>AJ24/100</f>
        <v>0.75</v>
      </c>
      <c r="AN24" s="243">
        <f>(AJ24*$D$2)/1000</f>
        <v>45</v>
      </c>
      <c r="AO24" s="251" t="s">
        <v>419</v>
      </c>
    </row>
    <row r="25" spans="1:41" s="30" customFormat="1" ht="14.1" customHeight="1" x14ac:dyDescent="0.25">
      <c r="A25" s="543"/>
      <c r="B25" s="120" t="s">
        <v>467</v>
      </c>
      <c r="C25" s="545" t="s">
        <v>468</v>
      </c>
      <c r="D25" s="57"/>
      <c r="E25" s="28"/>
      <c r="F25" s="28"/>
      <c r="G25" s="28"/>
      <c r="H25" s="163"/>
      <c r="I25" s="29"/>
      <c r="J25" s="120" t="s">
        <v>469</v>
      </c>
      <c r="K25" s="557" t="s">
        <v>468</v>
      </c>
      <c r="L25" s="57"/>
      <c r="M25" s="53"/>
      <c r="N25" s="28"/>
      <c r="O25" s="50"/>
      <c r="P25" s="163"/>
      <c r="Q25" s="29"/>
      <c r="R25" s="120" t="s">
        <v>450</v>
      </c>
      <c r="S25" s="557" t="s">
        <v>468</v>
      </c>
      <c r="T25" s="51"/>
      <c r="U25" s="53"/>
      <c r="V25" s="28"/>
      <c r="W25" s="48"/>
      <c r="X25" s="163"/>
      <c r="Y25" s="29"/>
      <c r="Z25" s="120" t="s">
        <v>467</v>
      </c>
      <c r="AA25" s="545" t="s">
        <v>468</v>
      </c>
      <c r="AB25" s="57"/>
      <c r="AC25" s="28"/>
      <c r="AD25" s="28"/>
      <c r="AE25" s="28"/>
      <c r="AF25" s="163"/>
      <c r="AG25" s="29"/>
      <c r="AH25" s="120" t="s">
        <v>467</v>
      </c>
      <c r="AI25" s="545" t="s">
        <v>468</v>
      </c>
      <c r="AJ25" s="57"/>
      <c r="AK25" s="28"/>
      <c r="AL25" s="28"/>
      <c r="AM25" s="28"/>
      <c r="AN25" s="163"/>
      <c r="AO25" s="29"/>
    </row>
    <row r="26" spans="1:41" s="30" customFormat="1" ht="14.1" customHeight="1" x14ac:dyDescent="0.25">
      <c r="A26" s="543"/>
      <c r="B26" s="120" t="s">
        <v>448</v>
      </c>
      <c r="C26" s="546"/>
      <c r="D26" s="11"/>
      <c r="E26" s="60"/>
      <c r="F26" s="60"/>
      <c r="G26" s="60"/>
      <c r="H26" s="163"/>
      <c r="I26" s="29"/>
      <c r="J26" s="120" t="s">
        <v>448</v>
      </c>
      <c r="K26" s="558"/>
      <c r="L26" s="62"/>
      <c r="M26" s="53"/>
      <c r="N26" s="60"/>
      <c r="O26" s="50"/>
      <c r="P26" s="163"/>
      <c r="Q26" s="26"/>
      <c r="R26" s="120" t="s">
        <v>448</v>
      </c>
      <c r="S26" s="558"/>
      <c r="T26" s="51"/>
      <c r="U26" s="53"/>
      <c r="V26" s="60"/>
      <c r="W26" s="50"/>
      <c r="X26" s="163"/>
      <c r="Y26" s="29"/>
      <c r="Z26" s="120" t="s">
        <v>448</v>
      </c>
      <c r="AA26" s="546"/>
      <c r="AB26" s="11"/>
      <c r="AC26" s="60"/>
      <c r="AD26" s="60"/>
      <c r="AE26" s="60"/>
      <c r="AF26" s="163"/>
      <c r="AG26" s="29"/>
      <c r="AH26" s="120" t="s">
        <v>448</v>
      </c>
      <c r="AI26" s="546"/>
      <c r="AJ26" s="11"/>
      <c r="AK26" s="60"/>
      <c r="AL26" s="60"/>
      <c r="AM26" s="60"/>
      <c r="AN26" s="163"/>
      <c r="AO26" s="29"/>
    </row>
    <row r="27" spans="1:41" s="30" customFormat="1" ht="14.1" customHeight="1" x14ac:dyDescent="0.25">
      <c r="A27" s="543"/>
      <c r="B27" s="37" t="s">
        <v>460</v>
      </c>
      <c r="C27" s="547"/>
      <c r="D27" s="36"/>
      <c r="E27" s="28"/>
      <c r="F27" s="28"/>
      <c r="G27" s="28"/>
      <c r="H27" s="163"/>
      <c r="I27" s="29"/>
      <c r="J27" s="37" t="s">
        <v>460</v>
      </c>
      <c r="K27" s="559"/>
      <c r="L27" s="51"/>
      <c r="M27" s="53"/>
      <c r="N27" s="28"/>
      <c r="O27" s="50"/>
      <c r="P27" s="163"/>
      <c r="Q27" s="29"/>
      <c r="R27" s="38" t="s">
        <v>460</v>
      </c>
      <c r="S27" s="559"/>
      <c r="T27" s="51"/>
      <c r="U27" s="53"/>
      <c r="V27" s="28"/>
      <c r="W27" s="50"/>
      <c r="X27" s="163"/>
      <c r="Y27" s="29"/>
      <c r="Z27" s="37" t="s">
        <v>460</v>
      </c>
      <c r="AA27" s="547"/>
      <c r="AB27" s="36"/>
      <c r="AC27" s="28"/>
      <c r="AD27" s="28"/>
      <c r="AE27" s="28"/>
      <c r="AF27" s="163"/>
      <c r="AG27" s="29"/>
      <c r="AH27" s="37" t="s">
        <v>460</v>
      </c>
      <c r="AI27" s="547"/>
      <c r="AJ27" s="36"/>
      <c r="AK27" s="28"/>
      <c r="AL27" s="28"/>
      <c r="AM27" s="28"/>
      <c r="AN27" s="163"/>
      <c r="AO27" s="29"/>
    </row>
    <row r="28" spans="1:41" s="30" customFormat="1" ht="14.1" customHeight="1" x14ac:dyDescent="0.25">
      <c r="A28" s="542" t="s">
        <v>470</v>
      </c>
      <c r="B28" s="47" t="s">
        <v>471</v>
      </c>
      <c r="C28" s="17" t="s">
        <v>472</v>
      </c>
      <c r="D28" s="36">
        <v>10</v>
      </c>
      <c r="E28" s="28"/>
      <c r="F28" s="36">
        <f>D28/55</f>
        <v>0.18181818181818182</v>
      </c>
      <c r="G28" s="49"/>
      <c r="H28" s="163">
        <f>(D28*$D$2)/1000</f>
        <v>6</v>
      </c>
      <c r="I28" s="29"/>
      <c r="J28" s="47" t="s">
        <v>473</v>
      </c>
      <c r="K28" s="17" t="s">
        <v>474</v>
      </c>
      <c r="L28" s="36">
        <v>30</v>
      </c>
      <c r="M28" s="28"/>
      <c r="N28" s="36"/>
      <c r="O28" s="48">
        <f>L28/100</f>
        <v>0.3</v>
      </c>
      <c r="P28" s="163">
        <f>(L28*$D$2)/1000</f>
        <v>18</v>
      </c>
      <c r="Q28" s="29"/>
      <c r="R28" s="200"/>
      <c r="S28" s="20"/>
      <c r="T28" s="98"/>
      <c r="U28" s="28"/>
      <c r="V28" s="10"/>
      <c r="W28" s="10"/>
      <c r="X28" s="163"/>
      <c r="Y28" s="29"/>
      <c r="Z28" s="200" t="s">
        <v>750</v>
      </c>
      <c r="AA28" s="20" t="s">
        <v>751</v>
      </c>
      <c r="AB28" s="98">
        <v>20</v>
      </c>
      <c r="AC28" s="28">
        <f>AB28/20</f>
        <v>1</v>
      </c>
      <c r="AD28" s="10"/>
      <c r="AE28" s="10"/>
      <c r="AF28" s="163">
        <v>10</v>
      </c>
      <c r="AG28" s="29"/>
      <c r="AH28" s="218" t="s">
        <v>752</v>
      </c>
      <c r="AI28" s="64" t="s">
        <v>753</v>
      </c>
      <c r="AJ28" s="51">
        <v>35</v>
      </c>
      <c r="AK28" s="28"/>
      <c r="AL28" s="36"/>
      <c r="AM28" s="48">
        <f>AJ28/100</f>
        <v>0.35</v>
      </c>
      <c r="AN28" s="163">
        <f>(AJ28*$D$2)/1000</f>
        <v>21</v>
      </c>
      <c r="AO28" s="29"/>
    </row>
    <row r="29" spans="1:41" s="30" customFormat="1" ht="14.1" customHeight="1" x14ac:dyDescent="0.25">
      <c r="A29" s="542"/>
      <c r="B29" s="52" t="s">
        <v>409</v>
      </c>
      <c r="C29" s="20" t="s">
        <v>475</v>
      </c>
      <c r="D29" s="47">
        <v>30</v>
      </c>
      <c r="E29" s="180">
        <f>D29/60</f>
        <v>0.5</v>
      </c>
      <c r="F29" s="266"/>
      <c r="G29" s="182"/>
      <c r="H29" s="163">
        <f>(D29*$D$2)/1000</f>
        <v>18</v>
      </c>
      <c r="I29" s="155"/>
      <c r="J29" s="52" t="s">
        <v>444</v>
      </c>
      <c r="K29" s="20" t="s">
        <v>476</v>
      </c>
      <c r="L29" s="47">
        <v>7</v>
      </c>
      <c r="M29" s="180"/>
      <c r="N29" s="266"/>
      <c r="O29" s="182"/>
      <c r="P29" s="163">
        <f>(L29*$D$2)/1000</f>
        <v>4.2</v>
      </c>
      <c r="Q29" s="155"/>
      <c r="R29" s="201"/>
      <c r="S29" s="20"/>
      <c r="T29" s="51"/>
      <c r="U29" s="28"/>
      <c r="V29" s="28"/>
      <c r="W29" s="57"/>
      <c r="X29" s="163"/>
      <c r="Y29" s="29"/>
      <c r="Z29" s="201" t="s">
        <v>714</v>
      </c>
      <c r="AA29" s="20" t="s">
        <v>754</v>
      </c>
      <c r="AB29" s="51"/>
      <c r="AC29" s="28"/>
      <c r="AD29" s="28"/>
      <c r="AE29" s="57"/>
      <c r="AF29" s="163"/>
      <c r="AG29" s="29"/>
      <c r="AH29" s="66" t="s">
        <v>755</v>
      </c>
      <c r="AI29" s="20" t="s">
        <v>713</v>
      </c>
      <c r="AJ29" s="51">
        <v>30</v>
      </c>
      <c r="AK29" s="180"/>
      <c r="AL29" s="266">
        <f>AJ29/140</f>
        <v>0.21428571428571427</v>
      </c>
      <c r="AM29" s="182"/>
      <c r="AN29" s="163">
        <f t="shared" ref="AN29:AN32" si="2">(AJ29*$D$2)/1000</f>
        <v>18</v>
      </c>
      <c r="AO29" s="155"/>
    </row>
    <row r="30" spans="1:41" s="30" customFormat="1" ht="14.1" customHeight="1" x14ac:dyDescent="0.25">
      <c r="A30" s="542"/>
      <c r="B30" s="66" t="s">
        <v>457</v>
      </c>
      <c r="C30" s="22" t="s">
        <v>477</v>
      </c>
      <c r="D30" s="51"/>
      <c r="E30" s="184"/>
      <c r="F30" s="266"/>
      <c r="G30" s="182"/>
      <c r="H30" s="163" t="s">
        <v>478</v>
      </c>
      <c r="I30" s="155"/>
      <c r="J30" s="66" t="s">
        <v>479</v>
      </c>
      <c r="K30" s="22"/>
      <c r="L30" s="51"/>
      <c r="M30" s="184"/>
      <c r="N30" s="266"/>
      <c r="O30" s="182"/>
      <c r="P30" s="163"/>
      <c r="Q30" s="155"/>
      <c r="R30" s="201"/>
      <c r="S30" s="20"/>
      <c r="T30" s="51"/>
      <c r="U30" s="57"/>
      <c r="V30" s="57"/>
      <c r="W30" s="50"/>
      <c r="X30" s="163"/>
      <c r="Y30" s="29"/>
      <c r="Z30" s="201" t="s">
        <v>756</v>
      </c>
      <c r="AA30" s="20" t="s">
        <v>757</v>
      </c>
      <c r="AB30" s="51">
        <v>15</v>
      </c>
      <c r="AC30" s="57"/>
      <c r="AD30" s="57"/>
      <c r="AE30" s="50"/>
      <c r="AF30" s="163">
        <f>(AB30*$D$2)/1000</f>
        <v>9</v>
      </c>
      <c r="AG30" s="29" t="s">
        <v>758</v>
      </c>
      <c r="AH30" s="66" t="s">
        <v>701</v>
      </c>
      <c r="AI30" s="64" t="s">
        <v>759</v>
      </c>
      <c r="AJ30" s="51">
        <v>10</v>
      </c>
      <c r="AK30" s="184"/>
      <c r="AL30" s="266"/>
      <c r="AM30" s="182"/>
      <c r="AN30" s="163">
        <f t="shared" si="2"/>
        <v>6</v>
      </c>
      <c r="AO30" s="178"/>
    </row>
    <row r="31" spans="1:41" s="30" customFormat="1" ht="14.1" customHeight="1" x14ac:dyDescent="0.25">
      <c r="A31" s="542"/>
      <c r="B31" s="66" t="s">
        <v>481</v>
      </c>
      <c r="C31" s="22"/>
      <c r="D31" s="51"/>
      <c r="E31" s="187"/>
      <c r="F31" s="266"/>
      <c r="G31" s="182"/>
      <c r="H31" s="163"/>
      <c r="I31" s="29"/>
      <c r="J31" s="66" t="s">
        <v>482</v>
      </c>
      <c r="K31" s="22"/>
      <c r="L31" s="51"/>
      <c r="M31" s="187"/>
      <c r="N31" s="266"/>
      <c r="O31" s="182"/>
      <c r="P31" s="163"/>
      <c r="Q31" s="29"/>
      <c r="R31" s="201"/>
      <c r="S31" s="20"/>
      <c r="T31" s="51"/>
      <c r="U31" s="69"/>
      <c r="V31" s="69"/>
      <c r="W31" s="69"/>
      <c r="X31" s="29"/>
      <c r="Y31" s="29"/>
      <c r="Z31" s="201" t="s">
        <v>760</v>
      </c>
      <c r="AA31" s="20"/>
      <c r="AB31" s="51"/>
      <c r="AC31" s="69"/>
      <c r="AD31" s="69"/>
      <c r="AE31" s="69"/>
      <c r="AF31" s="29"/>
      <c r="AG31" s="29"/>
      <c r="AH31" s="66"/>
      <c r="AI31" s="67" t="s">
        <v>761</v>
      </c>
      <c r="AJ31" s="68">
        <v>5</v>
      </c>
      <c r="AK31" s="187"/>
      <c r="AL31" s="266"/>
      <c r="AM31" s="182"/>
      <c r="AN31" s="163">
        <f t="shared" si="2"/>
        <v>3</v>
      </c>
      <c r="AO31" s="29"/>
    </row>
    <row r="32" spans="1:41" s="30" customFormat="1" ht="14.1" customHeight="1" x14ac:dyDescent="0.25">
      <c r="A32" s="542"/>
      <c r="B32" s="66" t="s">
        <v>480</v>
      </c>
      <c r="C32" s="17"/>
      <c r="D32" s="36"/>
      <c r="E32" s="68"/>
      <c r="F32" s="51"/>
      <c r="G32" s="36"/>
      <c r="H32" s="163"/>
      <c r="I32" s="29"/>
      <c r="J32" s="66" t="s">
        <v>480</v>
      </c>
      <c r="K32" s="17"/>
      <c r="L32" s="36"/>
      <c r="M32" s="68"/>
      <c r="N32" s="51"/>
      <c r="O32" s="36"/>
      <c r="P32" s="163"/>
      <c r="Q32" s="29"/>
      <c r="R32" s="201"/>
      <c r="S32" s="17"/>
      <c r="T32" s="36"/>
      <c r="U32" s="51"/>
      <c r="V32" s="51"/>
      <c r="W32" s="51"/>
      <c r="X32" s="202"/>
      <c r="Y32" s="29"/>
      <c r="Z32" s="201" t="s">
        <v>762</v>
      </c>
      <c r="AA32" s="17"/>
      <c r="AB32" s="36"/>
      <c r="AC32" s="51"/>
      <c r="AD32" s="51"/>
      <c r="AE32" s="51"/>
      <c r="AF32" s="202"/>
      <c r="AG32" s="29"/>
      <c r="AH32" s="66"/>
      <c r="AI32" s="355" t="s">
        <v>763</v>
      </c>
      <c r="AJ32" s="68">
        <v>5</v>
      </c>
      <c r="AK32" s="72"/>
      <c r="AL32" s="72"/>
      <c r="AM32" s="50"/>
      <c r="AN32" s="163">
        <f t="shared" si="2"/>
        <v>3</v>
      </c>
      <c r="AO32" s="29"/>
    </row>
    <row r="33" spans="1:41" s="30" customFormat="1" ht="14.1" customHeight="1" x14ac:dyDescent="0.25">
      <c r="A33" s="542"/>
      <c r="B33" s="124"/>
      <c r="C33" s="125"/>
      <c r="D33" s="126"/>
      <c r="E33" s="127"/>
      <c r="F33" s="127"/>
      <c r="G33" s="127"/>
      <c r="H33" s="170"/>
      <c r="I33" s="128"/>
      <c r="J33" s="125"/>
      <c r="K33" s="125"/>
      <c r="L33" s="126"/>
      <c r="M33" s="127"/>
      <c r="N33" s="127"/>
      <c r="O33" s="127"/>
      <c r="P33" s="170"/>
      <c r="Q33" s="146"/>
      <c r="R33" s="125"/>
      <c r="S33" s="85"/>
      <c r="T33" s="89"/>
      <c r="U33" s="28"/>
      <c r="V33" s="28"/>
      <c r="W33" s="48"/>
      <c r="X33" s="163"/>
      <c r="Y33" s="146"/>
      <c r="Z33" s="124"/>
      <c r="AA33" s="125"/>
      <c r="AB33" s="126"/>
      <c r="AC33" s="127"/>
      <c r="AD33" s="127"/>
      <c r="AE33" s="127"/>
      <c r="AF33" s="170"/>
      <c r="AG33" s="128"/>
      <c r="AH33" s="124"/>
      <c r="AI33" s="125"/>
      <c r="AJ33" s="126"/>
      <c r="AK33" s="127"/>
      <c r="AL33" s="127"/>
      <c r="AM33" s="127"/>
      <c r="AN33" s="170"/>
      <c r="AO33" s="146"/>
    </row>
    <row r="34" spans="1:41" s="30" customFormat="1" ht="12" customHeight="1" x14ac:dyDescent="0.25">
      <c r="A34" s="542"/>
      <c r="B34" s="129"/>
      <c r="C34" s="125"/>
      <c r="D34" s="126"/>
      <c r="E34" s="130"/>
      <c r="F34" s="130"/>
      <c r="G34" s="130"/>
      <c r="H34" s="164"/>
      <c r="I34" s="128"/>
      <c r="J34" s="204"/>
      <c r="K34" s="125" t="s">
        <v>105</v>
      </c>
      <c r="L34" s="126">
        <v>1</v>
      </c>
      <c r="M34" s="127"/>
      <c r="N34" s="127"/>
      <c r="O34" s="127"/>
      <c r="P34" s="164"/>
      <c r="Q34" s="204"/>
      <c r="R34" s="129"/>
      <c r="S34" s="503"/>
      <c r="T34" s="126"/>
      <c r="U34" s="127"/>
      <c r="V34" s="127"/>
      <c r="W34" s="127"/>
      <c r="X34" s="164"/>
      <c r="Y34" s="146"/>
      <c r="Z34" s="129"/>
      <c r="AA34" s="503" t="s">
        <v>105</v>
      </c>
      <c r="AB34" s="126">
        <v>1</v>
      </c>
      <c r="AC34" s="127"/>
      <c r="AD34" s="127"/>
      <c r="AE34" s="127"/>
      <c r="AF34" s="164"/>
      <c r="AG34" s="146"/>
      <c r="AH34" s="129"/>
      <c r="AI34" s="125"/>
      <c r="AJ34" s="126"/>
      <c r="AK34" s="127"/>
      <c r="AL34" s="127"/>
      <c r="AM34" s="127"/>
      <c r="AN34" s="164"/>
      <c r="AO34" s="146"/>
    </row>
    <row r="35" spans="1:41" s="30" customFormat="1" ht="12" customHeight="1" x14ac:dyDescent="0.25">
      <c r="A35" s="542"/>
      <c r="B35" s="82"/>
      <c r="C35" s="191" t="s">
        <v>483</v>
      </c>
      <c r="D35" s="188"/>
      <c r="E35" s="189"/>
      <c r="F35" s="189"/>
      <c r="G35" s="189"/>
      <c r="H35" s="188" t="s">
        <v>484</v>
      </c>
      <c r="I35" s="196" t="s">
        <v>485</v>
      </c>
      <c r="J35" s="190"/>
      <c r="K35" s="191" t="s">
        <v>483</v>
      </c>
      <c r="L35" s="188"/>
      <c r="M35" s="189"/>
      <c r="N35" s="189"/>
      <c r="O35" s="189"/>
      <c r="P35" s="188" t="s">
        <v>484</v>
      </c>
      <c r="Q35" s="196" t="s">
        <v>485</v>
      </c>
      <c r="R35" s="190"/>
      <c r="S35" s="191" t="s">
        <v>41</v>
      </c>
      <c r="T35" s="188"/>
      <c r="U35" s="189"/>
      <c r="V35" s="189"/>
      <c r="W35" s="189"/>
      <c r="X35" s="188" t="s">
        <v>320</v>
      </c>
      <c r="Y35" s="196" t="s">
        <v>485</v>
      </c>
      <c r="Z35" s="190"/>
      <c r="AA35" s="191" t="s">
        <v>483</v>
      </c>
      <c r="AB35" s="188"/>
      <c r="AC35" s="189"/>
      <c r="AD35" s="189"/>
      <c r="AE35" s="189"/>
      <c r="AF35" s="188" t="s">
        <v>484</v>
      </c>
      <c r="AG35" s="196" t="s">
        <v>485</v>
      </c>
      <c r="AH35" s="190"/>
      <c r="AI35" s="191" t="s">
        <v>483</v>
      </c>
      <c r="AJ35" s="188"/>
      <c r="AK35" s="189"/>
      <c r="AL35" s="189"/>
      <c r="AM35" s="189"/>
      <c r="AN35" s="188" t="s">
        <v>484</v>
      </c>
      <c r="AO35" s="196" t="s">
        <v>485</v>
      </c>
    </row>
    <row r="36" spans="1:41" s="74" customFormat="1" ht="12" customHeight="1" x14ac:dyDescent="0.25">
      <c r="A36" s="548"/>
      <c r="B36" s="551" t="s">
        <v>486</v>
      </c>
      <c r="C36" s="192" t="s">
        <v>487</v>
      </c>
      <c r="D36" s="267"/>
      <c r="E36" s="268"/>
      <c r="F36" s="268"/>
      <c r="G36" s="268"/>
      <c r="H36" s="267">
        <v>4.5</v>
      </c>
      <c r="I36" s="270">
        <f>SUM(E5:E34)</f>
        <v>5.5</v>
      </c>
      <c r="J36" s="554" t="s">
        <v>486</v>
      </c>
      <c r="K36" s="192" t="s">
        <v>487</v>
      </c>
      <c r="L36" s="267"/>
      <c r="M36" s="268"/>
      <c r="N36" s="268"/>
      <c r="O36" s="268"/>
      <c r="P36" s="267">
        <v>4.5</v>
      </c>
      <c r="Q36" s="270">
        <f>SUM(M5:M34)</f>
        <v>5.5</v>
      </c>
      <c r="R36" s="554" t="s">
        <v>39</v>
      </c>
      <c r="S36" s="192" t="s">
        <v>57</v>
      </c>
      <c r="T36" s="267"/>
      <c r="U36" s="268"/>
      <c r="V36" s="268"/>
      <c r="W36" s="268"/>
      <c r="X36" s="267">
        <v>4.5</v>
      </c>
      <c r="Y36" s="270">
        <f>SUM(U5:U34)</f>
        <v>5.4666666666666668</v>
      </c>
      <c r="Z36" s="554" t="s">
        <v>486</v>
      </c>
      <c r="AA36" s="192" t="s">
        <v>487</v>
      </c>
      <c r="AB36" s="267"/>
      <c r="AC36" s="268"/>
      <c r="AD36" s="268"/>
      <c r="AE36" s="268"/>
      <c r="AF36" s="267">
        <v>4.5</v>
      </c>
      <c r="AG36" s="270">
        <f>SUM(AC5:AC34)</f>
        <v>5.5</v>
      </c>
      <c r="AH36" s="554" t="s">
        <v>486</v>
      </c>
      <c r="AI36" s="192" t="s">
        <v>487</v>
      </c>
      <c r="AJ36" s="267"/>
      <c r="AK36" s="268"/>
      <c r="AL36" s="268"/>
      <c r="AM36" s="268"/>
      <c r="AN36" s="267">
        <v>4.5</v>
      </c>
      <c r="AO36" s="270">
        <f>SUM(AK5:AK34)</f>
        <v>5.35</v>
      </c>
    </row>
    <row r="37" spans="1:41" s="75" customFormat="1" ht="12" customHeight="1" x14ac:dyDescent="0.25">
      <c r="A37" s="549"/>
      <c r="B37" s="552"/>
      <c r="C37" s="193" t="s">
        <v>488</v>
      </c>
      <c r="D37" s="270"/>
      <c r="E37" s="268"/>
      <c r="F37" s="268"/>
      <c r="G37" s="268"/>
      <c r="H37" s="270">
        <v>2</v>
      </c>
      <c r="I37" s="270">
        <f>SUM(F5:F35)</f>
        <v>2.5032467532467528</v>
      </c>
      <c r="J37" s="555"/>
      <c r="K37" s="193" t="s">
        <v>488</v>
      </c>
      <c r="L37" s="270"/>
      <c r="M37" s="268"/>
      <c r="N37" s="268"/>
      <c r="O37" s="268"/>
      <c r="P37" s="270">
        <v>2</v>
      </c>
      <c r="Q37" s="270">
        <f>SUM(N5:N35)</f>
        <v>2.4571428571428569</v>
      </c>
      <c r="R37" s="555"/>
      <c r="S37" s="193" t="s">
        <v>58</v>
      </c>
      <c r="T37" s="270"/>
      <c r="U37" s="268"/>
      <c r="V37" s="268"/>
      <c r="W37" s="268"/>
      <c r="X37" s="270">
        <v>2</v>
      </c>
      <c r="Y37" s="270">
        <f>SUM(V5:V35)</f>
        <v>2.4642857142857144</v>
      </c>
      <c r="Z37" s="555"/>
      <c r="AA37" s="193" t="s">
        <v>488</v>
      </c>
      <c r="AB37" s="270"/>
      <c r="AC37" s="268"/>
      <c r="AD37" s="268"/>
      <c r="AE37" s="268"/>
      <c r="AF37" s="270">
        <v>2</v>
      </c>
      <c r="AG37" s="270">
        <f>SUM(AD5:AD35)</f>
        <v>2.6113636363636363</v>
      </c>
      <c r="AH37" s="555"/>
      <c r="AI37" s="193" t="s">
        <v>488</v>
      </c>
      <c r="AJ37" s="270"/>
      <c r="AK37" s="268"/>
      <c r="AL37" s="268"/>
      <c r="AM37" s="268"/>
      <c r="AN37" s="270">
        <v>2</v>
      </c>
      <c r="AO37" s="270">
        <f>SUM(AL5:AL35)</f>
        <v>2.7485714285714287</v>
      </c>
    </row>
    <row r="38" spans="1:41" s="75" customFormat="1" ht="12" customHeight="1" x14ac:dyDescent="0.25">
      <c r="A38" s="549"/>
      <c r="B38" s="552"/>
      <c r="C38" s="194" t="s">
        <v>489</v>
      </c>
      <c r="D38" s="272"/>
      <c r="E38" s="267"/>
      <c r="F38" s="267"/>
      <c r="G38" s="267"/>
      <c r="H38" s="272">
        <v>1.5</v>
      </c>
      <c r="I38" s="270">
        <f>SUM(G7:G32)</f>
        <v>1.4500000000000002</v>
      </c>
      <c r="J38" s="555"/>
      <c r="K38" s="194" t="s">
        <v>489</v>
      </c>
      <c r="L38" s="272"/>
      <c r="M38" s="267"/>
      <c r="N38" s="267"/>
      <c r="O38" s="267"/>
      <c r="P38" s="272">
        <v>1.5</v>
      </c>
      <c r="Q38" s="270">
        <f>SUM(O7:O32)</f>
        <v>1.8</v>
      </c>
      <c r="R38" s="555"/>
      <c r="S38" s="194" t="s">
        <v>59</v>
      </c>
      <c r="T38" s="272"/>
      <c r="U38" s="267"/>
      <c r="V38" s="267"/>
      <c r="W38" s="267"/>
      <c r="X38" s="272">
        <v>1.5</v>
      </c>
      <c r="Y38" s="270">
        <f>SUM(W7:W32)</f>
        <v>1.56</v>
      </c>
      <c r="Z38" s="555"/>
      <c r="AA38" s="194" t="s">
        <v>489</v>
      </c>
      <c r="AB38" s="272"/>
      <c r="AC38" s="267"/>
      <c r="AD38" s="267"/>
      <c r="AE38" s="267"/>
      <c r="AF38" s="272">
        <v>1.5</v>
      </c>
      <c r="AG38" s="270">
        <f>SUM(AE7:AE32)</f>
        <v>1.45</v>
      </c>
      <c r="AH38" s="555"/>
      <c r="AI38" s="194" t="s">
        <v>489</v>
      </c>
      <c r="AJ38" s="272"/>
      <c r="AK38" s="267"/>
      <c r="AL38" s="267"/>
      <c r="AM38" s="267"/>
      <c r="AN38" s="272">
        <v>1.5</v>
      </c>
      <c r="AO38" s="270">
        <f>SUM(AM7:AM32)</f>
        <v>2.0300000000000002</v>
      </c>
    </row>
    <row r="39" spans="1:41" s="74" customFormat="1" ht="12" customHeight="1" x14ac:dyDescent="0.25">
      <c r="A39" s="549"/>
      <c r="B39" s="552"/>
      <c r="C39" s="194" t="s">
        <v>490</v>
      </c>
      <c r="D39" s="272"/>
      <c r="E39" s="270"/>
      <c r="F39" s="270"/>
      <c r="G39" s="270"/>
      <c r="H39" s="272">
        <v>1</v>
      </c>
      <c r="I39" s="270">
        <f>D34</f>
        <v>0</v>
      </c>
      <c r="J39" s="555"/>
      <c r="K39" s="194" t="s">
        <v>490</v>
      </c>
      <c r="L39" s="272"/>
      <c r="M39" s="270"/>
      <c r="N39" s="270"/>
      <c r="O39" s="270"/>
      <c r="P39" s="272">
        <v>1</v>
      </c>
      <c r="Q39" s="270">
        <f>L34</f>
        <v>1</v>
      </c>
      <c r="R39" s="555"/>
      <c r="S39" s="194" t="s">
        <v>60</v>
      </c>
      <c r="T39" s="272"/>
      <c r="U39" s="270"/>
      <c r="V39" s="270"/>
      <c r="W39" s="270"/>
      <c r="X39" s="272">
        <v>1</v>
      </c>
      <c r="Y39" s="270">
        <f>T34</f>
        <v>0</v>
      </c>
      <c r="Z39" s="555"/>
      <c r="AA39" s="194" t="s">
        <v>490</v>
      </c>
      <c r="AB39" s="272"/>
      <c r="AC39" s="270"/>
      <c r="AD39" s="270"/>
      <c r="AE39" s="270"/>
      <c r="AF39" s="272">
        <v>1</v>
      </c>
      <c r="AG39" s="270">
        <f>AB34</f>
        <v>1</v>
      </c>
      <c r="AH39" s="555"/>
      <c r="AI39" s="194" t="s">
        <v>490</v>
      </c>
      <c r="AJ39" s="272"/>
      <c r="AK39" s="270"/>
      <c r="AL39" s="270"/>
      <c r="AM39" s="270"/>
      <c r="AN39" s="272">
        <v>1</v>
      </c>
      <c r="AO39" s="270">
        <f>AJ34</f>
        <v>0</v>
      </c>
    </row>
    <row r="40" spans="1:41" s="74" customFormat="1" ht="12" customHeight="1" x14ac:dyDescent="0.25">
      <c r="A40" s="549"/>
      <c r="B40" s="552"/>
      <c r="C40" s="195" t="s">
        <v>491</v>
      </c>
      <c r="D40" s="272"/>
      <c r="E40" s="272"/>
      <c r="F40" s="272"/>
      <c r="G40" s="272"/>
      <c r="H40" s="272">
        <v>2</v>
      </c>
      <c r="I40" s="270">
        <v>2.5</v>
      </c>
      <c r="J40" s="555"/>
      <c r="K40" s="195" t="s">
        <v>491</v>
      </c>
      <c r="L40" s="272"/>
      <c r="M40" s="272"/>
      <c r="N40" s="272"/>
      <c r="O40" s="272"/>
      <c r="P40" s="272">
        <v>2</v>
      </c>
      <c r="Q40" s="270">
        <v>2.5</v>
      </c>
      <c r="R40" s="555"/>
      <c r="S40" s="195" t="s">
        <v>61</v>
      </c>
      <c r="T40" s="272"/>
      <c r="U40" s="272"/>
      <c r="V40" s="272"/>
      <c r="W40" s="272"/>
      <c r="X40" s="272">
        <v>2</v>
      </c>
      <c r="Y40" s="270">
        <v>2.5</v>
      </c>
      <c r="Z40" s="555"/>
      <c r="AA40" s="195" t="s">
        <v>491</v>
      </c>
      <c r="AB40" s="272"/>
      <c r="AC40" s="272"/>
      <c r="AD40" s="272"/>
      <c r="AE40" s="272"/>
      <c r="AF40" s="272">
        <v>2</v>
      </c>
      <c r="AG40" s="270">
        <v>2.4</v>
      </c>
      <c r="AH40" s="555"/>
      <c r="AI40" s="195" t="s">
        <v>491</v>
      </c>
      <c r="AJ40" s="272"/>
      <c r="AK40" s="272"/>
      <c r="AL40" s="272"/>
      <c r="AM40" s="272"/>
      <c r="AN40" s="272">
        <v>2</v>
      </c>
      <c r="AO40" s="270">
        <v>2.5</v>
      </c>
    </row>
    <row r="41" spans="1:41" s="74" customFormat="1" ht="12" customHeight="1" x14ac:dyDescent="0.25">
      <c r="A41" s="550"/>
      <c r="B41" s="553"/>
      <c r="C41" s="194" t="s">
        <v>492</v>
      </c>
      <c r="D41" s="272"/>
      <c r="E41" s="272"/>
      <c r="F41" s="272"/>
      <c r="G41" s="272"/>
      <c r="H41" s="269"/>
      <c r="I41" s="274">
        <f>(I36*70)+(I37*75)+(I38*25)+(I39*60)+(I40*45)</f>
        <v>721.4935064935064</v>
      </c>
      <c r="J41" s="556"/>
      <c r="K41" s="194" t="s">
        <v>492</v>
      </c>
      <c r="L41" s="272"/>
      <c r="M41" s="272"/>
      <c r="N41" s="272"/>
      <c r="O41" s="272"/>
      <c r="P41" s="269"/>
      <c r="Q41" s="274">
        <f>(Q36*70)+(Q37*75)+(Q38*25)+(Q39*60)+(Q40*45)</f>
        <v>786.78571428571422</v>
      </c>
      <c r="R41" s="556"/>
      <c r="S41" s="194" t="s">
        <v>62</v>
      </c>
      <c r="T41" s="272"/>
      <c r="U41" s="272"/>
      <c r="V41" s="272"/>
      <c r="W41" s="272"/>
      <c r="X41" s="269"/>
      <c r="Y41" s="274">
        <f>(Y36*70)+(Y37*75)+(Y38*25)+(Y39*60)+(Y40*45)</f>
        <v>718.9880952380953</v>
      </c>
      <c r="Z41" s="556"/>
      <c r="AA41" s="194" t="s">
        <v>492</v>
      </c>
      <c r="AB41" s="272"/>
      <c r="AC41" s="272"/>
      <c r="AD41" s="272"/>
      <c r="AE41" s="272"/>
      <c r="AF41" s="274"/>
      <c r="AG41" s="274">
        <f>(AG36*70)+(AG37*75)+(AG38*25)+(AG39*60)+(AG40*45)</f>
        <v>785.10227272727275</v>
      </c>
      <c r="AH41" s="556"/>
      <c r="AI41" s="194" t="s">
        <v>492</v>
      </c>
      <c r="AJ41" s="272"/>
      <c r="AK41" s="272"/>
      <c r="AL41" s="272"/>
      <c r="AM41" s="272"/>
      <c r="AN41" s="274"/>
      <c r="AO41" s="274">
        <f>(AO36*70)+(AO37*75)+(AO38*25)+(AO39*60)+(AO40*45)</f>
        <v>743.89285714285711</v>
      </c>
    </row>
    <row r="42" spans="1:41" ht="9.75" customHeight="1" x14ac:dyDescent="0.25"/>
    <row r="43" spans="1:41" ht="14.1" customHeight="1" x14ac:dyDescent="0.25">
      <c r="C43" s="3" t="s">
        <v>493</v>
      </c>
      <c r="K43" s="3" t="s">
        <v>494</v>
      </c>
      <c r="S43" t="s">
        <v>495</v>
      </c>
      <c r="AA43" s="3" t="s">
        <v>496</v>
      </c>
    </row>
  </sheetData>
  <mergeCells count="24">
    <mergeCell ref="AI25:AI27"/>
    <mergeCell ref="A28:A35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  <mergeCell ref="A5:A7"/>
    <mergeCell ref="A8:A15"/>
    <mergeCell ref="A16:A23"/>
    <mergeCell ref="A24:A27"/>
    <mergeCell ref="D1:J1"/>
    <mergeCell ref="K2:AO2"/>
    <mergeCell ref="A3:A4"/>
    <mergeCell ref="C3:D3"/>
    <mergeCell ref="K3:L3"/>
    <mergeCell ref="S3:T3"/>
    <mergeCell ref="AA3:AB3"/>
    <mergeCell ref="AI3:AJ3"/>
  </mergeCells>
  <phoneticPr fontId="20" type="noConversion"/>
  <pageMargins left="0.39370078740157483" right="0.19685039370078741" top="0.19685039370078741" bottom="0.19685039370078741" header="0.51181102362204722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3"/>
  <sheetViews>
    <sheetView zoomScale="120" workbookViewId="0">
      <selection activeCell="L1" sqref="L1"/>
    </sheetView>
  </sheetViews>
  <sheetFormatPr defaultRowHeight="14.1" customHeight="1" x14ac:dyDescent="0.25"/>
  <cols>
    <col min="1" max="1" width="2.875" customWidth="1"/>
    <col min="2" max="2" width="3.75" style="21" customWidth="1"/>
    <col min="3" max="3" width="12.25" style="234" customWidth="1"/>
    <col min="4" max="4" width="5.375" customWidth="1"/>
    <col min="5" max="5" width="5.5" hidden="1" customWidth="1"/>
    <col min="6" max="6" width="5.75" style="9" hidden="1" customWidth="1"/>
    <col min="7" max="7" width="6.625" style="9" hidden="1" customWidth="1"/>
    <col min="8" max="8" width="3.875" style="171" customWidth="1"/>
    <col min="9" max="9" width="4.25" customWidth="1"/>
    <col min="10" max="10" width="3.875" style="21" customWidth="1"/>
    <col min="11" max="11" width="11.875" style="234" customWidth="1"/>
    <col min="12" max="12" width="5.25" style="21" customWidth="1"/>
    <col min="13" max="13" width="6.625" hidden="1" customWidth="1"/>
    <col min="14" max="14" width="5.875" hidden="1" customWidth="1"/>
    <col min="15" max="15" width="6" hidden="1" customWidth="1"/>
    <col min="16" max="16" width="3.125" style="171" customWidth="1"/>
    <col min="17" max="17" width="4.25" customWidth="1"/>
    <col min="18" max="18" width="3.75" style="21" customWidth="1"/>
    <col min="19" max="19" width="10.375" style="21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875" style="171" customWidth="1"/>
    <col min="25" max="25" width="3.875" customWidth="1"/>
    <col min="26" max="26" width="4.25" style="21" customWidth="1"/>
    <col min="27" max="27" width="10.875" style="234" customWidth="1"/>
    <col min="28" max="28" width="3.625" customWidth="1"/>
    <col min="29" max="31" width="6.625" hidden="1" customWidth="1"/>
    <col min="32" max="32" width="3.875" style="171" customWidth="1"/>
    <col min="33" max="33" width="4.25" customWidth="1"/>
    <col min="34" max="34" width="4.5" style="21" customWidth="1"/>
    <col min="35" max="35" width="10" style="234" customWidth="1"/>
    <col min="36" max="36" width="4.625" customWidth="1"/>
    <col min="37" max="39" width="6.625" hidden="1" customWidth="1"/>
    <col min="40" max="40" width="3.875" style="171" customWidth="1"/>
    <col min="41" max="41" width="4.125" customWidth="1"/>
  </cols>
  <sheetData>
    <row r="1" spans="1:41" ht="14.1" customHeight="1" x14ac:dyDescent="0.25">
      <c r="A1" s="12"/>
      <c r="B1" s="230"/>
      <c r="C1" s="230"/>
      <c r="D1" s="544" t="s">
        <v>23</v>
      </c>
      <c r="E1" s="544"/>
      <c r="F1" s="544"/>
      <c r="G1" s="544"/>
      <c r="H1" s="544"/>
      <c r="I1" s="544"/>
      <c r="J1" s="544"/>
      <c r="K1" s="21" t="s">
        <v>807</v>
      </c>
      <c r="L1" s="21" t="s">
        <v>808</v>
      </c>
      <c r="P1"/>
      <c r="X1" s="168"/>
      <c r="Z1" s="230"/>
      <c r="AA1" s="230"/>
      <c r="AB1" s="12"/>
      <c r="AC1" s="12"/>
      <c r="AD1" s="12"/>
      <c r="AE1" s="12"/>
      <c r="AF1" s="168"/>
      <c r="AG1" s="12"/>
      <c r="AH1" s="230"/>
      <c r="AI1" s="230"/>
      <c r="AJ1" s="12"/>
      <c r="AK1" s="12"/>
      <c r="AL1" s="12"/>
      <c r="AM1" s="12"/>
      <c r="AN1" s="168"/>
      <c r="AO1" s="12"/>
    </row>
    <row r="2" spans="1:41" ht="14.1" customHeight="1" x14ac:dyDescent="0.25">
      <c r="A2" s="2" t="s">
        <v>17</v>
      </c>
      <c r="B2" s="231" t="s">
        <v>89</v>
      </c>
      <c r="C2" s="232" t="s">
        <v>90</v>
      </c>
      <c r="D2" s="165">
        <v>600</v>
      </c>
      <c r="E2" s="165"/>
      <c r="F2" s="165"/>
      <c r="G2" s="165"/>
      <c r="H2" s="165"/>
      <c r="I2" s="165"/>
      <c r="J2" s="235"/>
      <c r="K2" s="538" t="s">
        <v>34</v>
      </c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</row>
    <row r="3" spans="1:41" s="21" customFormat="1" ht="14.1" customHeight="1" x14ac:dyDescent="0.25">
      <c r="A3" s="540" t="s">
        <v>8</v>
      </c>
      <c r="B3" s="76"/>
      <c r="C3" s="541">
        <v>43381</v>
      </c>
      <c r="D3" s="541"/>
      <c r="E3" s="77"/>
      <c r="F3" s="23"/>
      <c r="G3" s="23"/>
      <c r="H3" s="169"/>
      <c r="I3" s="76" t="s">
        <v>9</v>
      </c>
      <c r="J3" s="76"/>
      <c r="K3" s="541">
        <v>43382</v>
      </c>
      <c r="L3" s="541"/>
      <c r="M3" s="77"/>
      <c r="N3" s="23"/>
      <c r="O3" s="23"/>
      <c r="P3" s="169"/>
      <c r="Q3" s="76" t="s">
        <v>10</v>
      </c>
      <c r="R3" s="76"/>
      <c r="S3" s="541">
        <v>43383</v>
      </c>
      <c r="T3" s="541"/>
      <c r="U3" s="77"/>
      <c r="V3" s="23"/>
      <c r="W3" s="23"/>
      <c r="X3" s="169"/>
      <c r="Y3" s="76" t="s">
        <v>11</v>
      </c>
      <c r="Z3" s="76"/>
      <c r="AA3" s="541">
        <v>43384</v>
      </c>
      <c r="AB3" s="541"/>
      <c r="AC3" s="77"/>
      <c r="AD3" s="23"/>
      <c r="AE3" s="23"/>
      <c r="AF3" s="169"/>
      <c r="AG3" s="76" t="s">
        <v>12</v>
      </c>
      <c r="AH3" s="76"/>
      <c r="AI3" s="541">
        <v>43385</v>
      </c>
      <c r="AJ3" s="541"/>
      <c r="AK3" s="77"/>
      <c r="AL3" s="23"/>
      <c r="AM3" s="23"/>
      <c r="AN3" s="169"/>
      <c r="AO3" s="76" t="s">
        <v>13</v>
      </c>
    </row>
    <row r="4" spans="1:41" s="21" customFormat="1" ht="14.1" customHeight="1" x14ac:dyDescent="0.25">
      <c r="A4" s="540"/>
      <c r="B4" s="24" t="s">
        <v>91</v>
      </c>
      <c r="C4" s="24" t="s">
        <v>92</v>
      </c>
      <c r="D4" s="24" t="s">
        <v>18</v>
      </c>
      <c r="E4" s="24" t="s">
        <v>47</v>
      </c>
      <c r="F4" s="24" t="s">
        <v>48</v>
      </c>
      <c r="G4" s="24" t="s">
        <v>51</v>
      </c>
      <c r="H4" s="163" t="s">
        <v>50</v>
      </c>
      <c r="I4" s="24" t="s">
        <v>124</v>
      </c>
      <c r="J4" s="24" t="s">
        <v>100</v>
      </c>
      <c r="K4" s="24" t="s">
        <v>101</v>
      </c>
      <c r="L4" s="24" t="s">
        <v>102</v>
      </c>
      <c r="M4" s="24" t="s">
        <v>47</v>
      </c>
      <c r="N4" s="24" t="s">
        <v>48</v>
      </c>
      <c r="O4" s="24" t="s">
        <v>51</v>
      </c>
      <c r="P4" s="163" t="s">
        <v>50</v>
      </c>
      <c r="Q4" s="24" t="s">
        <v>124</v>
      </c>
      <c r="R4" s="24" t="s">
        <v>14</v>
      </c>
      <c r="S4" s="24" t="s">
        <v>15</v>
      </c>
      <c r="T4" s="24" t="s">
        <v>18</v>
      </c>
      <c r="U4" s="24" t="s">
        <v>47</v>
      </c>
      <c r="V4" s="24" t="s">
        <v>48</v>
      </c>
      <c r="W4" s="24" t="s">
        <v>51</v>
      </c>
      <c r="X4" s="163" t="s">
        <v>50</v>
      </c>
      <c r="Y4" s="24" t="s">
        <v>124</v>
      </c>
      <c r="Z4" s="24" t="s">
        <v>14</v>
      </c>
      <c r="AA4" s="105" t="s">
        <v>15</v>
      </c>
      <c r="AB4" s="24" t="s">
        <v>18</v>
      </c>
      <c r="AC4" s="24" t="s">
        <v>47</v>
      </c>
      <c r="AD4" s="24" t="s">
        <v>48</v>
      </c>
      <c r="AE4" s="24" t="s">
        <v>51</v>
      </c>
      <c r="AF4" s="163" t="s">
        <v>50</v>
      </c>
      <c r="AG4" s="24" t="s">
        <v>124</v>
      </c>
      <c r="AH4" s="24" t="s">
        <v>91</v>
      </c>
      <c r="AI4" s="105" t="s">
        <v>92</v>
      </c>
      <c r="AJ4" s="24" t="s">
        <v>18</v>
      </c>
      <c r="AK4" s="24" t="s">
        <v>47</v>
      </c>
      <c r="AL4" s="24" t="s">
        <v>48</v>
      </c>
      <c r="AM4" s="24" t="s">
        <v>51</v>
      </c>
      <c r="AN4" s="163" t="s">
        <v>50</v>
      </c>
      <c r="AO4" s="24" t="s">
        <v>124</v>
      </c>
    </row>
    <row r="5" spans="1:41" s="30" customFormat="1" ht="14.1" customHeight="1" x14ac:dyDescent="0.25">
      <c r="A5" s="542" t="s">
        <v>16</v>
      </c>
      <c r="B5" s="84" t="s">
        <v>507</v>
      </c>
      <c r="C5" s="8" t="s">
        <v>407</v>
      </c>
      <c r="D5" s="98">
        <v>110</v>
      </c>
      <c r="E5" s="28">
        <f>D5/20</f>
        <v>5.5</v>
      </c>
      <c r="F5" s="10"/>
      <c r="G5" s="10"/>
      <c r="H5" s="163">
        <f>(D5*$D$2)/1000</f>
        <v>66</v>
      </c>
      <c r="I5" s="29"/>
      <c r="J5" s="84" t="s">
        <v>83</v>
      </c>
      <c r="K5" s="8" t="s">
        <v>43</v>
      </c>
      <c r="L5" s="98">
        <v>75</v>
      </c>
      <c r="M5" s="172">
        <f>L5/20</f>
        <v>3.75</v>
      </c>
      <c r="N5" s="10"/>
      <c r="O5" s="10"/>
      <c r="P5" s="163">
        <f>(L5*$D$2)/1000</f>
        <v>45</v>
      </c>
      <c r="Q5" s="29"/>
      <c r="R5" s="367"/>
      <c r="S5" s="368"/>
      <c r="T5" s="369"/>
      <c r="U5" s="370"/>
      <c r="V5" s="371"/>
      <c r="W5" s="371"/>
      <c r="X5" s="362"/>
      <c r="Y5" s="372"/>
      <c r="Z5" s="84" t="s">
        <v>520</v>
      </c>
      <c r="AA5" s="8" t="s">
        <v>521</v>
      </c>
      <c r="AB5" s="98">
        <v>90</v>
      </c>
      <c r="AC5" s="28">
        <f>AB5/20</f>
        <v>4.5</v>
      </c>
      <c r="AD5" s="10"/>
      <c r="AE5" s="10"/>
      <c r="AF5" s="163">
        <f>(AB5*$D$2)/1000</f>
        <v>54</v>
      </c>
      <c r="AG5" s="29"/>
      <c r="AH5" s="84" t="s">
        <v>678</v>
      </c>
      <c r="AI5" s="8" t="s">
        <v>43</v>
      </c>
      <c r="AJ5" s="98">
        <v>95</v>
      </c>
      <c r="AK5" s="28">
        <f>AJ5/20</f>
        <v>4.75</v>
      </c>
      <c r="AL5" s="10"/>
      <c r="AM5" s="10"/>
      <c r="AN5" s="163">
        <f>(AJ5*$D$2)/1000</f>
        <v>57</v>
      </c>
      <c r="AO5" s="26"/>
    </row>
    <row r="6" spans="1:41" s="30" customFormat="1" ht="14.1" customHeight="1" x14ac:dyDescent="0.25">
      <c r="A6" s="542"/>
      <c r="B6" s="31" t="s">
        <v>409</v>
      </c>
      <c r="C6" s="121"/>
      <c r="D6" s="122"/>
      <c r="E6" s="28"/>
      <c r="F6" s="28"/>
      <c r="G6" s="10"/>
      <c r="H6" s="163"/>
      <c r="I6" s="18"/>
      <c r="J6" s="31" t="s">
        <v>35</v>
      </c>
      <c r="K6" s="121" t="s">
        <v>84</v>
      </c>
      <c r="L6" s="122">
        <v>20</v>
      </c>
      <c r="M6" s="28">
        <f>L6/20</f>
        <v>1</v>
      </c>
      <c r="N6" s="28"/>
      <c r="O6" s="10"/>
      <c r="P6" s="163">
        <f>(L6*$D$2)/1000</f>
        <v>12</v>
      </c>
      <c r="Q6" s="18"/>
      <c r="R6" s="373"/>
      <c r="S6" s="374"/>
      <c r="T6" s="375"/>
      <c r="U6" s="370"/>
      <c r="V6" s="370"/>
      <c r="W6" s="371"/>
      <c r="X6" s="362"/>
      <c r="Y6" s="364"/>
      <c r="Z6" s="31" t="s">
        <v>522</v>
      </c>
      <c r="AA6" s="121"/>
      <c r="AB6" s="122"/>
      <c r="AC6" s="28"/>
      <c r="AD6" s="28"/>
      <c r="AE6" s="10"/>
      <c r="AF6" s="163"/>
      <c r="AG6" s="18"/>
      <c r="AH6" s="31" t="s">
        <v>680</v>
      </c>
      <c r="AI6" s="121" t="s">
        <v>682</v>
      </c>
      <c r="AJ6" s="122">
        <v>12</v>
      </c>
      <c r="AK6" s="28">
        <f>AJ6/20</f>
        <v>0.6</v>
      </c>
      <c r="AL6" s="28"/>
      <c r="AM6" s="10"/>
      <c r="AN6" s="163"/>
      <c r="AO6" s="18"/>
    </row>
    <row r="7" spans="1:41" s="30" customFormat="1" ht="14.1" customHeight="1" x14ac:dyDescent="0.25">
      <c r="A7" s="542"/>
      <c r="B7" s="31" t="s">
        <v>511</v>
      </c>
      <c r="C7" s="32"/>
      <c r="D7" s="7"/>
      <c r="E7" s="10"/>
      <c r="F7" s="10"/>
      <c r="G7" s="10"/>
      <c r="H7" s="163"/>
      <c r="I7" s="18"/>
      <c r="J7" s="31" t="s">
        <v>19</v>
      </c>
      <c r="K7" s="32"/>
      <c r="L7" s="7"/>
      <c r="M7" s="10"/>
      <c r="N7" s="10"/>
      <c r="O7" s="10"/>
      <c r="P7" s="163"/>
      <c r="Q7" s="18"/>
      <c r="R7" s="376"/>
      <c r="S7" s="377"/>
      <c r="T7" s="378"/>
      <c r="U7" s="371"/>
      <c r="V7" s="371"/>
      <c r="W7" s="371"/>
      <c r="X7" s="362"/>
      <c r="Y7" s="364"/>
      <c r="Z7" s="31" t="s">
        <v>519</v>
      </c>
      <c r="AA7" s="32"/>
      <c r="AB7" s="7"/>
      <c r="AC7" s="10"/>
      <c r="AD7" s="10"/>
      <c r="AE7" s="10"/>
      <c r="AF7" s="163"/>
      <c r="AG7" s="18"/>
      <c r="AH7" s="31" t="s">
        <v>19</v>
      </c>
      <c r="AI7" s="32"/>
      <c r="AJ7" s="7"/>
      <c r="AK7" s="10"/>
      <c r="AL7" s="10"/>
      <c r="AM7" s="10"/>
      <c r="AN7" s="163"/>
      <c r="AO7" s="18"/>
    </row>
    <row r="8" spans="1:41" s="30" customFormat="1" ht="14.1" customHeight="1" x14ac:dyDescent="0.25">
      <c r="A8" s="543" t="s">
        <v>6</v>
      </c>
      <c r="B8" s="322" t="s">
        <v>796</v>
      </c>
      <c r="C8" s="240" t="s">
        <v>801</v>
      </c>
      <c r="D8" s="241">
        <v>90</v>
      </c>
      <c r="E8" s="246"/>
      <c r="F8" s="247">
        <f>D8*0.65/35</f>
        <v>1.6714285714285715</v>
      </c>
      <c r="G8" s="248"/>
      <c r="H8" s="243">
        <f>(D8*$D$2)/1000</f>
        <v>54</v>
      </c>
      <c r="I8" s="251" t="s">
        <v>802</v>
      </c>
      <c r="J8" s="223" t="s">
        <v>227</v>
      </c>
      <c r="K8" s="240" t="s">
        <v>228</v>
      </c>
      <c r="L8" s="317">
        <v>120</v>
      </c>
      <c r="M8" s="318"/>
      <c r="N8" s="319">
        <f>L8*0.65/35</f>
        <v>2.2285714285714286</v>
      </c>
      <c r="O8" s="320"/>
      <c r="P8" s="259">
        <f>(L8*$D$2)/1000</f>
        <v>72</v>
      </c>
      <c r="Q8" s="262" t="s">
        <v>229</v>
      </c>
      <c r="R8" s="379"/>
      <c r="S8" s="380" t="s">
        <v>223</v>
      </c>
      <c r="T8" s="381"/>
      <c r="U8" s="382"/>
      <c r="V8" s="370"/>
      <c r="W8" s="383"/>
      <c r="X8" s="362"/>
      <c r="Y8" s="363"/>
      <c r="Z8" s="406" t="s">
        <v>245</v>
      </c>
      <c r="AA8" s="387" t="s">
        <v>174</v>
      </c>
      <c r="AB8" s="407">
        <v>45</v>
      </c>
      <c r="AC8" s="359"/>
      <c r="AD8" s="359"/>
      <c r="AE8" s="400">
        <f>AB8/100</f>
        <v>0.45</v>
      </c>
      <c r="AF8" s="362">
        <f>(AB8*$D$2)/1000</f>
        <v>27</v>
      </c>
      <c r="AG8" s="363"/>
      <c r="AH8" s="47" t="s">
        <v>258</v>
      </c>
      <c r="AI8" s="240" t="s">
        <v>259</v>
      </c>
      <c r="AJ8" s="241">
        <v>95</v>
      </c>
      <c r="AK8" s="242"/>
      <c r="AL8" s="241">
        <f>AJ8*0.65/35</f>
        <v>1.7642857142857142</v>
      </c>
      <c r="AM8" s="245"/>
      <c r="AN8" s="243">
        <f>(AJ8*$D$2)/1000</f>
        <v>57</v>
      </c>
      <c r="AO8" s="251" t="s">
        <v>73</v>
      </c>
    </row>
    <row r="9" spans="1:41" s="30" customFormat="1" ht="14.1" customHeight="1" x14ac:dyDescent="0.25">
      <c r="A9" s="543"/>
      <c r="B9" s="327" t="s">
        <v>797</v>
      </c>
      <c r="C9" s="20" t="s">
        <v>803</v>
      </c>
      <c r="D9" s="51">
        <v>3</v>
      </c>
      <c r="E9" s="28"/>
      <c r="F9" s="28"/>
      <c r="G9" s="123"/>
      <c r="H9" s="163">
        <f>(D9*$D$2)/1000</f>
        <v>1.8</v>
      </c>
      <c r="I9" s="29"/>
      <c r="J9" s="219" t="s">
        <v>230</v>
      </c>
      <c r="K9" s="17" t="s">
        <v>231</v>
      </c>
      <c r="L9" s="36">
        <v>10</v>
      </c>
      <c r="M9" s="98"/>
      <c r="N9" s="50"/>
      <c r="O9" s="49">
        <f>L9/100</f>
        <v>0.1</v>
      </c>
      <c r="P9" s="163">
        <f>(L9*$D$2)/1000</f>
        <v>6</v>
      </c>
      <c r="Q9" s="29"/>
      <c r="R9" s="379"/>
      <c r="S9" s="380"/>
      <c r="T9" s="381"/>
      <c r="U9" s="384"/>
      <c r="V9" s="370"/>
      <c r="W9" s="383"/>
      <c r="X9" s="362"/>
      <c r="Y9" s="363"/>
      <c r="Z9" s="408" t="s">
        <v>246</v>
      </c>
      <c r="AA9" s="416" t="s">
        <v>248</v>
      </c>
      <c r="AB9" s="417">
        <v>90</v>
      </c>
      <c r="AC9" s="418"/>
      <c r="AD9" s="419">
        <f>AB9/35</f>
        <v>2.5714285714285716</v>
      </c>
      <c r="AE9" s="420"/>
      <c r="AF9" s="421">
        <f>(AB9*$D$2)/1000</f>
        <v>54</v>
      </c>
      <c r="AG9" s="262" t="s">
        <v>229</v>
      </c>
      <c r="AH9" s="52" t="s">
        <v>260</v>
      </c>
      <c r="AI9" s="20" t="s">
        <v>261</v>
      </c>
      <c r="AJ9" s="51">
        <v>1</v>
      </c>
      <c r="AK9" s="28"/>
      <c r="AL9" s="28"/>
      <c r="AM9" s="50"/>
      <c r="AN9" s="163">
        <f>(AJ9*$D$2)/1000</f>
        <v>0.6</v>
      </c>
      <c r="AO9" s="29"/>
    </row>
    <row r="10" spans="1:41" s="30" customFormat="1" ht="14.1" customHeight="1" x14ac:dyDescent="0.25">
      <c r="A10" s="543"/>
      <c r="B10" s="327" t="s">
        <v>798</v>
      </c>
      <c r="C10" s="20" t="s">
        <v>804</v>
      </c>
      <c r="D10" s="51">
        <v>0.5</v>
      </c>
      <c r="E10" s="28"/>
      <c r="F10" s="28"/>
      <c r="G10" s="123"/>
      <c r="H10" s="163">
        <f>(D10*$D$2)/1000</f>
        <v>0.3</v>
      </c>
      <c r="I10" s="29"/>
      <c r="J10" s="219" t="s">
        <v>232</v>
      </c>
      <c r="K10" s="365" t="s">
        <v>266</v>
      </c>
      <c r="L10" s="36">
        <v>30</v>
      </c>
      <c r="M10" s="38"/>
      <c r="N10" s="38"/>
      <c r="O10" s="49">
        <f>L10/100</f>
        <v>0.3</v>
      </c>
      <c r="P10" s="163">
        <f>(L10*$D$2)/1000</f>
        <v>18</v>
      </c>
      <c r="Q10" s="106"/>
      <c r="R10" s="379"/>
      <c r="S10" s="380"/>
      <c r="T10" s="381"/>
      <c r="U10" s="384"/>
      <c r="V10" s="370"/>
      <c r="W10" s="383"/>
      <c r="X10" s="362"/>
      <c r="Y10" s="363"/>
      <c r="Z10" s="408" t="s">
        <v>238</v>
      </c>
      <c r="AA10" s="387"/>
      <c r="AB10" s="407"/>
      <c r="AC10" s="359"/>
      <c r="AD10" s="409"/>
      <c r="AE10" s="400"/>
      <c r="AF10" s="401"/>
      <c r="AG10" s="363"/>
      <c r="AH10" s="52" t="s">
        <v>262</v>
      </c>
      <c r="AI10" s="20" t="s">
        <v>263</v>
      </c>
      <c r="AJ10" s="51">
        <v>30</v>
      </c>
      <c r="AK10" s="28"/>
      <c r="AL10" s="28"/>
      <c r="AM10" s="51">
        <f>AJ10/100</f>
        <v>0.3</v>
      </c>
      <c r="AN10" s="163">
        <f>(AJ10*$D$2)/1000</f>
        <v>18</v>
      </c>
      <c r="AO10" s="29"/>
    </row>
    <row r="11" spans="1:41" s="30" customFormat="1" ht="14.1" customHeight="1" x14ac:dyDescent="0.25">
      <c r="A11" s="543"/>
      <c r="B11" s="327" t="s">
        <v>799</v>
      </c>
      <c r="C11" s="20" t="s">
        <v>805</v>
      </c>
      <c r="D11" s="51"/>
      <c r="E11" s="11"/>
      <c r="F11" s="11"/>
      <c r="G11" s="48"/>
      <c r="H11" s="163"/>
      <c r="I11" s="29"/>
      <c r="J11" s="219" t="s">
        <v>233</v>
      </c>
      <c r="K11" s="17"/>
      <c r="L11" s="36"/>
      <c r="M11" s="38"/>
      <c r="N11" s="38"/>
      <c r="O11" s="48"/>
      <c r="P11" s="163"/>
      <c r="Q11" s="29"/>
      <c r="R11" s="379"/>
      <c r="S11" s="380"/>
      <c r="T11" s="381"/>
      <c r="U11" s="385"/>
      <c r="V11" s="385"/>
      <c r="W11" s="383"/>
      <c r="X11" s="362"/>
      <c r="Y11" s="372"/>
      <c r="Z11" s="408" t="s">
        <v>247</v>
      </c>
      <c r="AA11" s="387"/>
      <c r="AB11" s="407"/>
      <c r="AC11" s="370"/>
      <c r="AD11" s="360"/>
      <c r="AE11" s="383"/>
      <c r="AF11" s="401"/>
      <c r="AG11" s="363"/>
      <c r="AH11" s="331"/>
      <c r="AI11" s="20" t="s">
        <v>264</v>
      </c>
      <c r="AJ11" s="51">
        <v>10</v>
      </c>
      <c r="AK11" s="28"/>
      <c r="AL11" s="28"/>
      <c r="AM11" s="51">
        <f>AJ11/100</f>
        <v>0.1</v>
      </c>
      <c r="AN11" s="163">
        <f>(AJ11*$D$2)/1000</f>
        <v>6</v>
      </c>
      <c r="AO11" s="29"/>
    </row>
    <row r="12" spans="1:41" s="30" customFormat="1" ht="14.1" customHeight="1" x14ac:dyDescent="0.25">
      <c r="A12" s="543"/>
      <c r="B12" s="213" t="s">
        <v>800</v>
      </c>
      <c r="C12" s="20"/>
      <c r="D12" s="51"/>
      <c r="E12" s="98"/>
      <c r="F12" s="50"/>
      <c r="G12" s="48"/>
      <c r="H12" s="163"/>
      <c r="I12" s="29"/>
      <c r="J12" s="225"/>
      <c r="K12" s="17"/>
      <c r="L12" s="36"/>
      <c r="M12" s="28"/>
      <c r="N12" s="28"/>
      <c r="O12" s="28"/>
      <c r="P12" s="163"/>
      <c r="Q12" s="29"/>
      <c r="R12" s="379"/>
      <c r="S12" s="380"/>
      <c r="T12" s="381"/>
      <c r="U12" s="384"/>
      <c r="V12" s="370"/>
      <c r="W12" s="383"/>
      <c r="X12" s="362"/>
      <c r="Y12" s="363"/>
      <c r="Z12" s="221" t="s">
        <v>225</v>
      </c>
      <c r="AA12" s="20"/>
      <c r="AB12" s="118"/>
      <c r="AC12" s="38"/>
      <c r="AD12" s="38"/>
      <c r="AE12" s="34"/>
      <c r="AF12" s="163"/>
      <c r="AG12" s="29"/>
      <c r="AH12" s="331"/>
      <c r="AI12" s="20"/>
      <c r="AJ12" s="51"/>
      <c r="AK12" s="28"/>
      <c r="AL12" s="28"/>
      <c r="AM12" s="51"/>
      <c r="AN12" s="163"/>
      <c r="AO12" s="414"/>
    </row>
    <row r="13" spans="1:41" s="30" customFormat="1" ht="14.1" customHeight="1" x14ac:dyDescent="0.25">
      <c r="A13" s="543"/>
      <c r="B13" s="327"/>
      <c r="C13" s="20"/>
      <c r="D13" s="51"/>
      <c r="E13" s="54"/>
      <c r="F13" s="49"/>
      <c r="G13" s="28"/>
      <c r="H13" s="163"/>
      <c r="I13" s="293"/>
      <c r="J13" s="37"/>
      <c r="K13" s="17"/>
      <c r="L13" s="33"/>
      <c r="M13" s="38"/>
      <c r="N13" s="38"/>
      <c r="O13" s="34"/>
      <c r="P13" s="163"/>
      <c r="Q13" s="29"/>
      <c r="R13" s="379"/>
      <c r="S13" s="380"/>
      <c r="T13" s="381"/>
      <c r="U13" s="382"/>
      <c r="V13" s="384"/>
      <c r="W13" s="383"/>
      <c r="X13" s="362"/>
      <c r="Y13" s="363"/>
      <c r="Z13" s="221"/>
      <c r="AA13" s="85"/>
      <c r="AB13" s="89"/>
      <c r="AC13" s="28"/>
      <c r="AD13" s="28"/>
      <c r="AE13" s="253"/>
      <c r="AF13" s="163"/>
      <c r="AG13" s="29"/>
      <c r="AH13" s="213" t="s">
        <v>265</v>
      </c>
      <c r="AI13" s="17"/>
      <c r="AJ13" s="94"/>
      <c r="AK13" s="65"/>
      <c r="AL13" s="51"/>
      <c r="AM13" s="48"/>
      <c r="AN13" s="163"/>
      <c r="AO13" s="29"/>
    </row>
    <row r="14" spans="1:41" s="30" customFormat="1" ht="14.1" customHeight="1" x14ac:dyDescent="0.25">
      <c r="A14" s="543"/>
      <c r="B14" s="349"/>
      <c r="C14" s="149"/>
      <c r="D14" s="123"/>
      <c r="E14" s="70"/>
      <c r="F14" s="70"/>
      <c r="G14" s="70"/>
      <c r="H14" s="163"/>
      <c r="I14" s="26"/>
      <c r="J14" s="37"/>
      <c r="K14" s="17"/>
      <c r="L14" s="33"/>
      <c r="M14" s="197"/>
      <c r="N14" s="28"/>
      <c r="O14" s="81"/>
      <c r="P14" s="163"/>
      <c r="Q14" s="29"/>
      <c r="R14" s="379"/>
      <c r="S14" s="380"/>
      <c r="T14" s="381"/>
      <c r="U14" s="382"/>
      <c r="V14" s="386"/>
      <c r="W14" s="383"/>
      <c r="X14" s="362"/>
      <c r="Y14" s="363"/>
      <c r="Z14" s="107"/>
      <c r="AA14" s="45"/>
      <c r="AB14" s="42"/>
      <c r="AC14" s="43"/>
      <c r="AD14" s="43"/>
      <c r="AE14" s="44"/>
      <c r="AF14" s="163"/>
      <c r="AG14" s="29"/>
      <c r="AH14" s="415"/>
      <c r="AI14" s="20"/>
      <c r="AJ14" s="51"/>
      <c r="AK14" s="90"/>
      <c r="AL14" s="43"/>
      <c r="AM14" s="51"/>
      <c r="AN14" s="163"/>
      <c r="AO14" s="29"/>
    </row>
    <row r="15" spans="1:41" s="30" customFormat="1" ht="14.1" customHeight="1" x14ac:dyDescent="0.25">
      <c r="A15" s="543"/>
      <c r="B15" s="287"/>
      <c r="C15" s="73"/>
      <c r="D15" s="11"/>
      <c r="E15" s="11"/>
      <c r="F15" s="11"/>
      <c r="G15" s="11"/>
      <c r="H15" s="163"/>
      <c r="I15" s="26"/>
      <c r="J15" s="222"/>
      <c r="K15" s="17"/>
      <c r="L15" s="275"/>
      <c r="M15" s="33"/>
      <c r="N15" s="43"/>
      <c r="O15" s="43"/>
      <c r="P15" s="163"/>
      <c r="Q15" s="29"/>
      <c r="R15" s="379"/>
      <c r="S15" s="380"/>
      <c r="T15" s="381"/>
      <c r="U15" s="382"/>
      <c r="V15" s="370"/>
      <c r="W15" s="383"/>
      <c r="X15" s="362"/>
      <c r="Y15" s="363"/>
      <c r="Z15" s="82"/>
      <c r="AA15" s="45"/>
      <c r="AB15" s="42"/>
      <c r="AC15" s="43"/>
      <c r="AD15" s="43"/>
      <c r="AE15" s="44"/>
      <c r="AF15" s="163"/>
      <c r="AG15" s="26"/>
      <c r="AH15" s="221"/>
      <c r="AI15" s="20"/>
      <c r="AJ15" s="118"/>
      <c r="AK15" s="33"/>
      <c r="AL15" s="43"/>
      <c r="AM15" s="43"/>
      <c r="AN15" s="163"/>
      <c r="AO15" s="29"/>
    </row>
    <row r="16" spans="1:41" s="30" customFormat="1" ht="14.1" customHeight="1" x14ac:dyDescent="0.25">
      <c r="A16" s="542" t="s">
        <v>172</v>
      </c>
      <c r="B16" s="47" t="s">
        <v>507</v>
      </c>
      <c r="C16" s="17" t="s">
        <v>553</v>
      </c>
      <c r="D16" s="36">
        <v>60</v>
      </c>
      <c r="E16" s="28"/>
      <c r="F16" s="28"/>
      <c r="G16" s="123">
        <f>D16/100</f>
        <v>0.6</v>
      </c>
      <c r="H16" s="163">
        <f>(D16*$D$2)/1000</f>
        <v>36</v>
      </c>
      <c r="I16" s="155"/>
      <c r="J16" s="47" t="s">
        <v>234</v>
      </c>
      <c r="K16" s="240" t="s">
        <v>235</v>
      </c>
      <c r="L16" s="241">
        <v>42</v>
      </c>
      <c r="M16" s="242">
        <f>L16/60</f>
        <v>0.7</v>
      </c>
      <c r="N16" s="245"/>
      <c r="O16" s="296">
        <f>L16/100</f>
        <v>0.42</v>
      </c>
      <c r="P16" s="243">
        <f>(L16*$D$2)/1000</f>
        <v>25.2</v>
      </c>
      <c r="Q16" s="262" t="s">
        <v>229</v>
      </c>
      <c r="R16" s="367"/>
      <c r="S16" s="387"/>
      <c r="T16" s="385"/>
      <c r="U16" s="370"/>
      <c r="V16" s="370"/>
      <c r="W16" s="383"/>
      <c r="X16" s="362"/>
      <c r="Y16" s="388"/>
      <c r="Z16" s="35" t="s">
        <v>467</v>
      </c>
      <c r="AA16" s="17" t="s">
        <v>558</v>
      </c>
      <c r="AB16" s="36">
        <v>15</v>
      </c>
      <c r="AC16" s="28"/>
      <c r="AD16" s="28"/>
      <c r="AE16" s="123">
        <f>AB16/100</f>
        <v>0.15</v>
      </c>
      <c r="AF16" s="163">
        <f>(AB16*'[1]0830~0901'!$D$2)/1000</f>
        <v>24.75</v>
      </c>
      <c r="AG16" s="29"/>
      <c r="AH16" s="322" t="s">
        <v>563</v>
      </c>
      <c r="AI16" s="20" t="s">
        <v>253</v>
      </c>
      <c r="AJ16" s="123">
        <v>50</v>
      </c>
      <c r="AK16" s="98"/>
      <c r="AL16" s="323"/>
      <c r="AM16" s="49">
        <f>AJ16/100</f>
        <v>0.5</v>
      </c>
      <c r="AN16" s="163">
        <f>(AJ16*$D$2)/1000</f>
        <v>30</v>
      </c>
      <c r="AO16" s="29"/>
    </row>
    <row r="17" spans="1:41" s="30" customFormat="1" ht="14.1" customHeight="1" x14ac:dyDescent="0.25">
      <c r="A17" s="542"/>
      <c r="B17" s="52" t="s">
        <v>460</v>
      </c>
      <c r="C17" s="17" t="s">
        <v>554</v>
      </c>
      <c r="D17" s="36">
        <v>10</v>
      </c>
      <c r="E17" s="28"/>
      <c r="F17" s="28"/>
      <c r="G17" s="123">
        <f>D17/100</f>
        <v>0.1</v>
      </c>
      <c r="H17" s="163">
        <f>(D17*$D$2)/1000</f>
        <v>6</v>
      </c>
      <c r="I17" s="29"/>
      <c r="J17" s="52" t="s">
        <v>236</v>
      </c>
      <c r="K17" s="313" t="s">
        <v>237</v>
      </c>
      <c r="L17" s="241">
        <v>25</v>
      </c>
      <c r="M17" s="242"/>
      <c r="N17" s="260">
        <f>L17*0.8/35</f>
        <v>0.5714285714285714</v>
      </c>
      <c r="O17" s="296"/>
      <c r="P17" s="243">
        <f>(L17*$D$2)/1000</f>
        <v>15</v>
      </c>
      <c r="Q17" s="262" t="s">
        <v>229</v>
      </c>
      <c r="R17" s="389"/>
      <c r="S17" s="387"/>
      <c r="T17" s="385"/>
      <c r="U17" s="370"/>
      <c r="V17" s="370"/>
      <c r="W17" s="370"/>
      <c r="X17" s="362"/>
      <c r="Y17" s="388"/>
      <c r="Z17" s="37" t="s">
        <v>460</v>
      </c>
      <c r="AA17" s="17" t="s">
        <v>559</v>
      </c>
      <c r="AB17" s="36">
        <v>30</v>
      </c>
      <c r="AC17" s="28">
        <f>AB17/35</f>
        <v>0.8571428571428571</v>
      </c>
      <c r="AD17" s="28"/>
      <c r="AE17" s="50"/>
      <c r="AF17" s="163">
        <f>(AB17*'[1]0830~0901'!$D$2)/1000</f>
        <v>49.5</v>
      </c>
      <c r="AG17" s="29"/>
      <c r="AH17" s="327" t="s">
        <v>250</v>
      </c>
      <c r="AI17" s="387" t="s">
        <v>254</v>
      </c>
      <c r="AJ17" s="407">
        <v>25</v>
      </c>
      <c r="AK17" s="370"/>
      <c r="AL17" s="385">
        <f>AJ17/35</f>
        <v>0.7142857142857143</v>
      </c>
      <c r="AM17" s="360"/>
      <c r="AN17" s="401">
        <f>(AJ17*$D$2)/1000</f>
        <v>15</v>
      </c>
      <c r="AO17" s="402"/>
    </row>
    <row r="18" spans="1:41" s="30" customFormat="1" ht="14.1" customHeight="1" x14ac:dyDescent="0.25">
      <c r="A18" s="542"/>
      <c r="B18" s="52" t="s">
        <v>555</v>
      </c>
      <c r="C18" s="20" t="s">
        <v>556</v>
      </c>
      <c r="D18" s="51">
        <v>5</v>
      </c>
      <c r="E18" s="53"/>
      <c r="F18" s="49"/>
      <c r="G18" s="123">
        <f t="shared" ref="G18" si="0">D18/100</f>
        <v>0.05</v>
      </c>
      <c r="H18" s="163">
        <f>(D18*$D$2)/1000</f>
        <v>3</v>
      </c>
      <c r="I18" s="29"/>
      <c r="J18" s="52" t="s">
        <v>238</v>
      </c>
      <c r="K18" s="20" t="s">
        <v>231</v>
      </c>
      <c r="L18" s="51">
        <v>15</v>
      </c>
      <c r="M18" s="53"/>
      <c r="N18" s="49"/>
      <c r="O18" s="81">
        <f>L18/100</f>
        <v>0.15</v>
      </c>
      <c r="P18" s="163">
        <f>(L18*$D$2)/1000</f>
        <v>9</v>
      </c>
      <c r="Q18" s="29"/>
      <c r="R18" s="390"/>
      <c r="S18" s="391"/>
      <c r="T18" s="392"/>
      <c r="U18" s="393"/>
      <c r="V18" s="393"/>
      <c r="W18" s="393"/>
      <c r="X18" s="362"/>
      <c r="Y18" s="388"/>
      <c r="Z18" s="37" t="s">
        <v>560</v>
      </c>
      <c r="AA18" s="17" t="s">
        <v>447</v>
      </c>
      <c r="AB18" s="36">
        <v>40</v>
      </c>
      <c r="AC18" s="11"/>
      <c r="AD18" s="11"/>
      <c r="AE18" s="123">
        <f>AB18/100</f>
        <v>0.4</v>
      </c>
      <c r="AF18" s="163">
        <f>(AB18*'[1]0830~0901'!$D$2)/1000</f>
        <v>66</v>
      </c>
      <c r="AG18" s="29"/>
      <c r="AH18" s="327" t="s">
        <v>251</v>
      </c>
      <c r="AI18" s="387"/>
      <c r="AJ18" s="407"/>
      <c r="AK18" s="359"/>
      <c r="AL18" s="409"/>
      <c r="AM18" s="361"/>
      <c r="AN18" s="362"/>
      <c r="AO18" s="412"/>
    </row>
    <row r="19" spans="1:41" s="30" customFormat="1" ht="14.1" customHeight="1" x14ac:dyDescent="0.25">
      <c r="A19" s="542"/>
      <c r="B19" s="52"/>
      <c r="C19" s="20" t="s">
        <v>692</v>
      </c>
      <c r="D19" s="36">
        <v>35</v>
      </c>
      <c r="E19" s="53"/>
      <c r="F19" s="49">
        <f>D19/40</f>
        <v>0.875</v>
      </c>
      <c r="G19" s="123"/>
      <c r="H19" s="163">
        <f>(D19*$D$2)/1000</f>
        <v>21</v>
      </c>
      <c r="I19" s="29"/>
      <c r="J19" s="52" t="s">
        <v>239</v>
      </c>
      <c r="K19" s="20"/>
      <c r="L19" s="55"/>
      <c r="M19" s="65"/>
      <c r="N19" s="49"/>
      <c r="O19" s="50"/>
      <c r="P19" s="163"/>
      <c r="Q19" s="29"/>
      <c r="R19" s="367"/>
      <c r="S19" s="387"/>
      <c r="T19" s="385"/>
      <c r="U19" s="370"/>
      <c r="V19" s="370"/>
      <c r="W19" s="383"/>
      <c r="X19" s="362"/>
      <c r="Y19" s="388"/>
      <c r="Z19" s="37" t="s">
        <v>561</v>
      </c>
      <c r="AA19" s="17" t="s">
        <v>562</v>
      </c>
      <c r="AB19" s="36">
        <v>5</v>
      </c>
      <c r="AC19" s="90"/>
      <c r="AD19" s="28"/>
      <c r="AE19" s="264">
        <f>AB19/100</f>
        <v>0.05</v>
      </c>
      <c r="AF19" s="163">
        <f>(AB19*$D$2)/1000</f>
        <v>3</v>
      </c>
      <c r="AG19" s="29"/>
      <c r="AH19" s="327" t="s">
        <v>252</v>
      </c>
      <c r="AI19" s="328"/>
      <c r="AJ19" s="345"/>
      <c r="AK19" s="90"/>
      <c r="AL19" s="28"/>
      <c r="AM19" s="48"/>
      <c r="AN19" s="163"/>
      <c r="AO19" s="29"/>
    </row>
    <row r="20" spans="1:41" s="30" customFormat="1" ht="14.1" customHeight="1" x14ac:dyDescent="0.25">
      <c r="A20" s="542"/>
      <c r="B20" s="148"/>
      <c r="C20" s="149"/>
      <c r="D20" s="150"/>
      <c r="E20" s="81"/>
      <c r="F20" s="51"/>
      <c r="G20" s="28"/>
      <c r="H20" s="163"/>
      <c r="I20" s="29"/>
      <c r="J20" s="79"/>
      <c r="K20" s="216"/>
      <c r="L20" s="366"/>
      <c r="M20" s="65"/>
      <c r="N20" s="36"/>
      <c r="O20" s="48"/>
      <c r="P20" s="163"/>
      <c r="Q20" s="321"/>
      <c r="R20" s="389"/>
      <c r="S20" s="387"/>
      <c r="T20" s="385"/>
      <c r="U20" s="370"/>
      <c r="V20" s="370"/>
      <c r="W20" s="370"/>
      <c r="X20" s="362"/>
      <c r="Y20" s="388"/>
      <c r="Z20" s="84" t="s">
        <v>459</v>
      </c>
      <c r="AA20" s="17"/>
      <c r="AB20" s="51"/>
      <c r="AC20" s="28"/>
      <c r="AD20" s="28"/>
      <c r="AE20" s="123"/>
      <c r="AF20" s="163"/>
      <c r="AG20" s="29"/>
      <c r="AH20" s="213" t="s">
        <v>141</v>
      </c>
      <c r="AI20" s="20"/>
      <c r="AJ20" s="51"/>
      <c r="AK20" s="98"/>
      <c r="AL20" s="50"/>
      <c r="AM20" s="48"/>
      <c r="AN20" s="163"/>
      <c r="AO20" s="29"/>
    </row>
    <row r="21" spans="1:41" s="30" customFormat="1" ht="14.1" customHeight="1" x14ac:dyDescent="0.25">
      <c r="A21" s="542"/>
      <c r="B21" s="276"/>
      <c r="C21" s="36"/>
      <c r="D21" s="36"/>
      <c r="E21" s="253"/>
      <c r="F21" s="28"/>
      <c r="G21" s="36"/>
      <c r="H21" s="163"/>
      <c r="I21" s="29"/>
      <c r="J21" s="276"/>
      <c r="K21" s="33"/>
      <c r="L21" s="33"/>
      <c r="M21" s="253"/>
      <c r="N21" s="28"/>
      <c r="O21" s="33"/>
      <c r="P21" s="163"/>
      <c r="Q21" s="29"/>
      <c r="R21" s="394"/>
      <c r="S21" s="391"/>
      <c r="T21" s="392"/>
      <c r="U21" s="393"/>
      <c r="V21" s="393"/>
      <c r="W21" s="393"/>
      <c r="X21" s="362"/>
      <c r="Y21" s="388"/>
      <c r="Z21" s="27"/>
      <c r="AA21" s="17"/>
      <c r="AB21" s="36"/>
      <c r="AC21" s="60"/>
      <c r="AD21" s="28"/>
      <c r="AE21" s="81"/>
      <c r="AF21" s="163"/>
      <c r="AG21" s="26"/>
      <c r="AH21" s="327"/>
      <c r="AI21" s="20"/>
      <c r="AJ21" s="51"/>
      <c r="AK21" s="54"/>
      <c r="AL21" s="49"/>
      <c r="AM21" s="28"/>
      <c r="AN21" s="163"/>
      <c r="AO21" s="413"/>
    </row>
    <row r="22" spans="1:41" s="30" customFormat="1" ht="14.1" customHeight="1" x14ac:dyDescent="0.25">
      <c r="A22" s="542"/>
      <c r="B22" s="27"/>
      <c r="C22" s="73"/>
      <c r="D22" s="11"/>
      <c r="E22" s="11"/>
      <c r="F22" s="11"/>
      <c r="G22" s="60"/>
      <c r="H22" s="163"/>
      <c r="I22" s="26"/>
      <c r="J22" s="288"/>
      <c r="K22" s="17"/>
      <c r="L22" s="33"/>
      <c r="M22" s="44"/>
      <c r="N22" s="28"/>
      <c r="O22" s="33"/>
      <c r="P22" s="163"/>
      <c r="Q22" s="29"/>
      <c r="R22" s="395"/>
      <c r="S22" s="380"/>
      <c r="T22" s="381"/>
      <c r="U22" s="396"/>
      <c r="V22" s="396"/>
      <c r="W22" s="396"/>
      <c r="X22" s="362"/>
      <c r="Y22" s="372"/>
      <c r="Z22" s="288"/>
      <c r="AA22" s="17"/>
      <c r="AB22" s="33"/>
      <c r="AC22" s="44"/>
      <c r="AD22" s="28"/>
      <c r="AE22" s="33"/>
      <c r="AF22" s="163"/>
      <c r="AG22" s="29"/>
      <c r="AH22" s="213"/>
      <c r="AI22" s="86"/>
      <c r="AJ22" s="11"/>
      <c r="AK22" s="54"/>
      <c r="AL22" s="49"/>
      <c r="AM22" s="28"/>
      <c r="AN22" s="163"/>
      <c r="AO22" s="29"/>
    </row>
    <row r="23" spans="1:41" s="30" customFormat="1" ht="14.1" customHeight="1" x14ac:dyDescent="0.25">
      <c r="A23" s="542"/>
      <c r="B23" s="83"/>
      <c r="C23" s="277"/>
      <c r="D23" s="11"/>
      <c r="E23" s="11"/>
      <c r="F23" s="11"/>
      <c r="G23" s="81"/>
      <c r="H23" s="163"/>
      <c r="I23" s="26"/>
      <c r="J23" s="82"/>
      <c r="K23" s="112"/>
      <c r="L23" s="113"/>
      <c r="M23" s="11"/>
      <c r="N23" s="11"/>
      <c r="O23" s="11"/>
      <c r="P23" s="163"/>
      <c r="Q23" s="29"/>
      <c r="R23" s="397"/>
      <c r="S23" s="398"/>
      <c r="T23" s="392"/>
      <c r="U23" s="392"/>
      <c r="V23" s="392"/>
      <c r="W23" s="392"/>
      <c r="X23" s="362"/>
      <c r="Y23" s="372"/>
      <c r="Z23" s="82"/>
      <c r="AA23" s="289"/>
      <c r="AB23" s="59"/>
      <c r="AC23" s="100"/>
      <c r="AD23" s="60"/>
      <c r="AE23" s="11"/>
      <c r="AF23" s="163"/>
      <c r="AG23" s="29"/>
      <c r="AH23" s="101"/>
      <c r="AI23" s="86"/>
      <c r="AJ23" s="11"/>
      <c r="AK23" s="44"/>
      <c r="AL23" s="60"/>
      <c r="AM23" s="11"/>
      <c r="AN23" s="163"/>
      <c r="AO23" s="29"/>
    </row>
    <row r="24" spans="1:41" s="30" customFormat="1" ht="14.1" customHeight="1" x14ac:dyDescent="0.25">
      <c r="A24" s="543" t="s">
        <v>173</v>
      </c>
      <c r="B24" s="84" t="s">
        <v>206</v>
      </c>
      <c r="C24" s="280" t="s">
        <v>207</v>
      </c>
      <c r="D24" s="350">
        <v>75</v>
      </c>
      <c r="E24" s="351"/>
      <c r="F24" s="351"/>
      <c r="G24" s="352">
        <f>D24/100</f>
        <v>0.75</v>
      </c>
      <c r="H24" s="316">
        <f>(D24*$D$2)/1000</f>
        <v>45</v>
      </c>
      <c r="I24" s="284" t="s">
        <v>201</v>
      </c>
      <c r="J24" s="120" t="s">
        <v>103</v>
      </c>
      <c r="K24" s="240" t="s">
        <v>75</v>
      </c>
      <c r="L24" s="249">
        <v>75</v>
      </c>
      <c r="M24" s="242"/>
      <c r="N24" s="250"/>
      <c r="O24" s="245">
        <f>L24/100</f>
        <v>0.75</v>
      </c>
      <c r="P24" s="243">
        <f>(L24*$D$2)/1000</f>
        <v>45</v>
      </c>
      <c r="Q24" s="262" t="s">
        <v>74</v>
      </c>
      <c r="R24" s="367"/>
      <c r="S24" s="387"/>
      <c r="T24" s="399"/>
      <c r="U24" s="393"/>
      <c r="V24" s="393"/>
      <c r="W24" s="400"/>
      <c r="X24" s="401"/>
      <c r="Y24" s="402"/>
      <c r="Z24" s="120" t="s">
        <v>72</v>
      </c>
      <c r="AA24" s="240" t="s">
        <v>38</v>
      </c>
      <c r="AB24" s="249">
        <v>100</v>
      </c>
      <c r="AC24" s="250"/>
      <c r="AD24" s="250"/>
      <c r="AE24" s="245">
        <f>AB24/100</f>
        <v>1</v>
      </c>
      <c r="AF24" s="243">
        <f>(AB24*$D$2)/1000</f>
        <v>60</v>
      </c>
      <c r="AG24" s="251" t="s">
        <v>73</v>
      </c>
      <c r="AH24" s="120" t="s">
        <v>72</v>
      </c>
      <c r="AI24" s="240" t="s">
        <v>38</v>
      </c>
      <c r="AJ24" s="249">
        <v>80</v>
      </c>
      <c r="AK24" s="250"/>
      <c r="AL24" s="250"/>
      <c r="AM24" s="245">
        <f>AJ24/100</f>
        <v>0.8</v>
      </c>
      <c r="AN24" s="243">
        <f>(AJ24*$D$2)/1000</f>
        <v>48</v>
      </c>
      <c r="AO24" s="251" t="s">
        <v>73</v>
      </c>
    </row>
    <row r="25" spans="1:41" s="30" customFormat="1" ht="14.1" customHeight="1" x14ac:dyDescent="0.25">
      <c r="A25" s="543"/>
      <c r="B25" s="84" t="s">
        <v>204</v>
      </c>
      <c r="C25" s="563" t="s">
        <v>208</v>
      </c>
      <c r="D25" s="70"/>
      <c r="E25" s="28"/>
      <c r="F25" s="28"/>
      <c r="G25" s="28"/>
      <c r="H25" s="163"/>
      <c r="I25" s="29"/>
      <c r="J25" s="120" t="s">
        <v>77</v>
      </c>
      <c r="K25" s="557" t="s">
        <v>36</v>
      </c>
      <c r="L25" s="57"/>
      <c r="M25" s="53"/>
      <c r="N25" s="28"/>
      <c r="O25" s="50"/>
      <c r="P25" s="163"/>
      <c r="Q25" s="29"/>
      <c r="R25" s="367"/>
      <c r="S25" s="566"/>
      <c r="T25" s="403"/>
      <c r="U25" s="370"/>
      <c r="V25" s="370"/>
      <c r="W25" s="400"/>
      <c r="X25" s="362"/>
      <c r="Y25" s="363"/>
      <c r="Z25" s="120" t="s">
        <v>71</v>
      </c>
      <c r="AA25" s="557" t="s">
        <v>36</v>
      </c>
      <c r="AB25" s="104"/>
      <c r="AC25" s="53"/>
      <c r="AD25" s="28"/>
      <c r="AE25" s="50"/>
      <c r="AF25" s="163"/>
      <c r="AG25" s="29"/>
      <c r="AH25" s="120" t="s">
        <v>71</v>
      </c>
      <c r="AI25" s="557" t="s">
        <v>36</v>
      </c>
      <c r="AJ25" s="104"/>
      <c r="AK25" s="53"/>
      <c r="AL25" s="28"/>
      <c r="AM25" s="50"/>
      <c r="AN25" s="163"/>
      <c r="AO25" s="29"/>
    </row>
    <row r="26" spans="1:41" s="30" customFormat="1" ht="14.1" customHeight="1" x14ac:dyDescent="0.25">
      <c r="A26" s="543"/>
      <c r="B26" s="84" t="s">
        <v>209</v>
      </c>
      <c r="C26" s="564"/>
      <c r="D26" s="11"/>
      <c r="E26" s="60"/>
      <c r="F26" s="60"/>
      <c r="G26" s="60"/>
      <c r="H26" s="163"/>
      <c r="I26" s="29"/>
      <c r="J26" s="120" t="s">
        <v>37</v>
      </c>
      <c r="K26" s="558"/>
      <c r="L26" s="62"/>
      <c r="M26" s="53"/>
      <c r="N26" s="60"/>
      <c r="O26" s="50"/>
      <c r="P26" s="163"/>
      <c r="Q26" s="26"/>
      <c r="R26" s="367"/>
      <c r="S26" s="567"/>
      <c r="T26" s="403"/>
      <c r="U26" s="370"/>
      <c r="V26" s="393"/>
      <c r="W26" s="400"/>
      <c r="X26" s="362"/>
      <c r="Y26" s="363"/>
      <c r="Z26" s="120" t="s">
        <v>37</v>
      </c>
      <c r="AA26" s="558"/>
      <c r="AB26" s="104"/>
      <c r="AC26" s="53"/>
      <c r="AD26" s="60"/>
      <c r="AE26" s="50"/>
      <c r="AF26" s="163"/>
      <c r="AG26" s="29"/>
      <c r="AH26" s="120" t="s">
        <v>37</v>
      </c>
      <c r="AI26" s="558"/>
      <c r="AJ26" s="104"/>
      <c r="AK26" s="53"/>
      <c r="AL26" s="60"/>
      <c r="AM26" s="50"/>
      <c r="AN26" s="163"/>
      <c r="AO26" s="29"/>
    </row>
    <row r="27" spans="1:41" s="30" customFormat="1" ht="14.1" customHeight="1" x14ac:dyDescent="0.25">
      <c r="A27" s="543"/>
      <c r="B27" s="38" t="s">
        <v>210</v>
      </c>
      <c r="C27" s="565"/>
      <c r="D27" s="36"/>
      <c r="E27" s="28"/>
      <c r="F27" s="28"/>
      <c r="G27" s="81"/>
      <c r="H27" s="163"/>
      <c r="I27" s="29"/>
      <c r="J27" s="38" t="s">
        <v>20</v>
      </c>
      <c r="K27" s="559"/>
      <c r="L27" s="51"/>
      <c r="M27" s="53"/>
      <c r="N27" s="28"/>
      <c r="O27" s="50"/>
      <c r="P27" s="163"/>
      <c r="Q27" s="29"/>
      <c r="R27" s="379"/>
      <c r="S27" s="568"/>
      <c r="T27" s="385"/>
      <c r="U27" s="370"/>
      <c r="V27" s="370"/>
      <c r="W27" s="400"/>
      <c r="X27" s="362"/>
      <c r="Y27" s="363"/>
      <c r="Z27" s="37" t="s">
        <v>20</v>
      </c>
      <c r="AA27" s="559"/>
      <c r="AB27" s="33"/>
      <c r="AC27" s="53"/>
      <c r="AD27" s="28"/>
      <c r="AE27" s="50"/>
      <c r="AF27" s="163"/>
      <c r="AG27" s="29"/>
      <c r="AH27" s="37" t="s">
        <v>20</v>
      </c>
      <c r="AI27" s="559"/>
      <c r="AJ27" s="33"/>
      <c r="AK27" s="53"/>
      <c r="AL27" s="28"/>
      <c r="AM27" s="50"/>
      <c r="AN27" s="163"/>
      <c r="AO27" s="29"/>
    </row>
    <row r="28" spans="1:41" s="30" customFormat="1" ht="14.1" customHeight="1" x14ac:dyDescent="0.25">
      <c r="A28" s="542" t="s">
        <v>7</v>
      </c>
      <c r="B28" s="224" t="s">
        <v>693</v>
      </c>
      <c r="C28" s="85" t="s">
        <v>695</v>
      </c>
      <c r="D28" s="36">
        <v>40</v>
      </c>
      <c r="E28" s="28"/>
      <c r="F28" s="36"/>
      <c r="G28" s="81">
        <f>D28/100</f>
        <v>0.4</v>
      </c>
      <c r="H28" s="163">
        <f>(D28*$D$2)/1000</f>
        <v>24</v>
      </c>
      <c r="I28" s="29"/>
      <c r="J28" s="223" t="s">
        <v>240</v>
      </c>
      <c r="K28" s="387" t="s">
        <v>241</v>
      </c>
      <c r="L28" s="385">
        <v>30</v>
      </c>
      <c r="M28" s="360"/>
      <c r="N28" s="360"/>
      <c r="O28" s="400">
        <f>L28/100</f>
        <v>0.3</v>
      </c>
      <c r="P28" s="362">
        <f>(L28*$D$2)/1000</f>
        <v>18</v>
      </c>
      <c r="Q28" s="363"/>
      <c r="R28" s="404"/>
      <c r="S28" s="387"/>
      <c r="T28" s="385"/>
      <c r="U28" s="370"/>
      <c r="V28" s="385"/>
      <c r="W28" s="360"/>
      <c r="X28" s="362"/>
      <c r="Y28" s="363"/>
      <c r="Z28" s="47" t="s">
        <v>707</v>
      </c>
      <c r="AA28" s="20" t="s">
        <v>697</v>
      </c>
      <c r="AB28" s="36">
        <v>15</v>
      </c>
      <c r="AC28" s="28"/>
      <c r="AD28" s="36"/>
      <c r="AE28" s="81"/>
      <c r="AF28" s="163">
        <f>(AB28*$D$2)/1000</f>
        <v>9</v>
      </c>
      <c r="AG28" s="29"/>
      <c r="AH28" s="404" t="s">
        <v>712</v>
      </c>
      <c r="AI28" s="387" t="s">
        <v>764</v>
      </c>
      <c r="AJ28" s="385">
        <v>17</v>
      </c>
      <c r="AK28" s="370"/>
      <c r="AL28" s="385">
        <f>AJ28/55</f>
        <v>0.30909090909090908</v>
      </c>
      <c r="AM28" s="360"/>
      <c r="AN28" s="362">
        <f>(AJ28*$D$2)/1000</f>
        <v>10.199999999999999</v>
      </c>
      <c r="AO28" s="363"/>
    </row>
    <row r="29" spans="1:41" s="30" customFormat="1" ht="14.1" customHeight="1" x14ac:dyDescent="0.25">
      <c r="A29" s="542"/>
      <c r="B29" s="27" t="s">
        <v>694</v>
      </c>
      <c r="C29" s="17" t="s">
        <v>211</v>
      </c>
      <c r="D29" s="36">
        <v>55</v>
      </c>
      <c r="E29" s="180"/>
      <c r="F29" s="266">
        <f>D29/140</f>
        <v>0.39285714285714285</v>
      </c>
      <c r="G29" s="285"/>
      <c r="H29" s="163">
        <f>(D29*$D$2)/1000</f>
        <v>33</v>
      </c>
      <c r="I29" s="155"/>
      <c r="J29" s="219" t="s">
        <v>242</v>
      </c>
      <c r="K29" s="380" t="s">
        <v>557</v>
      </c>
      <c r="L29" s="381">
        <v>10</v>
      </c>
      <c r="M29" s="382"/>
      <c r="N29" s="370">
        <f>L29/35</f>
        <v>0.2857142857142857</v>
      </c>
      <c r="O29" s="383"/>
      <c r="P29" s="362">
        <f>(L29*$D$2)/1000</f>
        <v>6</v>
      </c>
      <c r="Q29" s="363"/>
      <c r="R29" s="379"/>
      <c r="S29" s="387"/>
      <c r="T29" s="404"/>
      <c r="U29" s="359"/>
      <c r="V29" s="409"/>
      <c r="W29" s="400"/>
      <c r="X29" s="362"/>
      <c r="Y29" s="363"/>
      <c r="Z29" s="52" t="s">
        <v>765</v>
      </c>
      <c r="AA29" s="20" t="s">
        <v>699</v>
      </c>
      <c r="AB29" s="35">
        <v>3</v>
      </c>
      <c r="AC29" s="180"/>
      <c r="AD29" s="266"/>
      <c r="AE29" s="285"/>
      <c r="AF29" s="163">
        <f>(AB29*$D$2)/1000</f>
        <v>1.8</v>
      </c>
      <c r="AG29" s="155"/>
      <c r="AH29" s="379" t="s">
        <v>705</v>
      </c>
      <c r="AI29" s="387" t="s">
        <v>766</v>
      </c>
      <c r="AJ29" s="404">
        <v>2</v>
      </c>
      <c r="AK29" s="359"/>
      <c r="AL29" s="409"/>
      <c r="AM29" s="400">
        <f>AJ29/100</f>
        <v>0.02</v>
      </c>
      <c r="AN29" s="362">
        <f>(AJ29*$D$2)/1000</f>
        <v>1.2</v>
      </c>
      <c r="AO29" s="363"/>
    </row>
    <row r="30" spans="1:41" s="30" customFormat="1" ht="14.1" customHeight="1" x14ac:dyDescent="0.25">
      <c r="A30" s="542"/>
      <c r="B30" s="27" t="s">
        <v>212</v>
      </c>
      <c r="C30" s="85" t="s">
        <v>213</v>
      </c>
      <c r="D30" s="36">
        <v>1</v>
      </c>
      <c r="E30" s="184"/>
      <c r="F30" s="266"/>
      <c r="G30" s="285"/>
      <c r="H30" s="163">
        <f>(D30*$D$2)/1000</f>
        <v>0.6</v>
      </c>
      <c r="I30" s="178"/>
      <c r="J30" s="219" t="s">
        <v>243</v>
      </c>
      <c r="K30" s="17"/>
      <c r="L30" s="36"/>
      <c r="M30" s="36"/>
      <c r="N30" s="51"/>
      <c r="O30" s="48"/>
      <c r="P30" s="163"/>
      <c r="Q30" s="26"/>
      <c r="R30" s="389"/>
      <c r="S30" s="410"/>
      <c r="T30" s="385"/>
      <c r="U30" s="411"/>
      <c r="V30" s="409"/>
      <c r="W30" s="361"/>
      <c r="X30" s="362"/>
      <c r="Y30" s="412"/>
      <c r="Z30" s="52" t="s">
        <v>696</v>
      </c>
      <c r="AA30" s="22"/>
      <c r="AB30" s="36"/>
      <c r="AC30" s="184"/>
      <c r="AD30" s="266"/>
      <c r="AE30" s="285"/>
      <c r="AF30" s="163"/>
      <c r="AG30" s="178"/>
      <c r="AH30" s="389" t="s">
        <v>764</v>
      </c>
      <c r="AI30" s="410"/>
      <c r="AJ30" s="385"/>
      <c r="AK30" s="411"/>
      <c r="AL30" s="409"/>
      <c r="AM30" s="361"/>
      <c r="AN30" s="362"/>
      <c r="AO30" s="412"/>
    </row>
    <row r="31" spans="1:41" s="30" customFormat="1" ht="14.1" customHeight="1" x14ac:dyDescent="0.25">
      <c r="A31" s="542"/>
      <c r="B31" s="66" t="s">
        <v>214</v>
      </c>
      <c r="C31" s="67"/>
      <c r="D31" s="68"/>
      <c r="E31" s="187"/>
      <c r="F31" s="266"/>
      <c r="G31" s="182"/>
      <c r="H31" s="163"/>
      <c r="I31" s="29"/>
      <c r="J31" s="37" t="s">
        <v>244</v>
      </c>
      <c r="K31" s="17"/>
      <c r="L31" s="36"/>
      <c r="M31" s="19"/>
      <c r="N31" s="57"/>
      <c r="O31" s="48"/>
      <c r="P31" s="163"/>
      <c r="Q31" s="29"/>
      <c r="R31" s="389"/>
      <c r="S31" s="387"/>
      <c r="T31" s="385"/>
      <c r="U31" s="370"/>
      <c r="V31" s="360"/>
      <c r="W31" s="383"/>
      <c r="X31" s="362"/>
      <c r="Y31" s="363"/>
      <c r="Z31" s="52" t="s">
        <v>698</v>
      </c>
      <c r="AA31" s="22"/>
      <c r="AB31" s="51"/>
      <c r="AC31" s="187"/>
      <c r="AD31" s="266"/>
      <c r="AE31" s="182"/>
      <c r="AF31" s="163"/>
      <c r="AG31" s="29"/>
      <c r="AH31" s="389" t="s">
        <v>767</v>
      </c>
      <c r="AI31" s="387"/>
      <c r="AJ31" s="385"/>
      <c r="AK31" s="370"/>
      <c r="AL31" s="360"/>
      <c r="AM31" s="383"/>
      <c r="AN31" s="362"/>
      <c r="AO31" s="363"/>
    </row>
    <row r="32" spans="1:41" s="30" customFormat="1" ht="14.1" customHeight="1" x14ac:dyDescent="0.25">
      <c r="A32" s="542"/>
      <c r="B32" s="66" t="s">
        <v>215</v>
      </c>
      <c r="C32" s="67"/>
      <c r="D32" s="68"/>
      <c r="E32" s="72"/>
      <c r="F32" s="72"/>
      <c r="G32" s="50"/>
      <c r="H32" s="29"/>
      <c r="I32" s="29"/>
      <c r="J32" s="37" t="s">
        <v>4</v>
      </c>
      <c r="K32" s="36"/>
      <c r="L32" s="36"/>
      <c r="M32" s="19"/>
      <c r="N32" s="57"/>
      <c r="O32" s="50"/>
      <c r="P32" s="163"/>
      <c r="Q32" s="29"/>
      <c r="R32" s="389"/>
      <c r="S32" s="387"/>
      <c r="T32" s="385"/>
      <c r="U32" s="392"/>
      <c r="V32" s="385"/>
      <c r="W32" s="385"/>
      <c r="X32" s="362"/>
      <c r="Y32" s="363"/>
      <c r="Z32" s="52" t="s">
        <v>700</v>
      </c>
      <c r="AA32" s="17"/>
      <c r="AB32" s="36"/>
      <c r="AC32" s="72"/>
      <c r="AD32" s="72"/>
      <c r="AE32" s="50"/>
      <c r="AF32" s="29"/>
      <c r="AG32" s="29"/>
      <c r="AH32" s="389" t="s">
        <v>701</v>
      </c>
      <c r="AI32" s="387"/>
      <c r="AJ32" s="385"/>
      <c r="AK32" s="392"/>
      <c r="AL32" s="385"/>
      <c r="AM32" s="385"/>
      <c r="AN32" s="362"/>
      <c r="AO32" s="363"/>
    </row>
    <row r="33" spans="1:41" s="30" customFormat="1" ht="14.1" customHeight="1" x14ac:dyDescent="0.25">
      <c r="A33" s="542"/>
      <c r="B33" s="291"/>
      <c r="C33" s="292"/>
      <c r="D33" s="126"/>
      <c r="E33" s="127"/>
      <c r="F33" s="127"/>
      <c r="G33" s="127"/>
      <c r="H33" s="170"/>
      <c r="I33" s="128"/>
      <c r="J33" s="291"/>
      <c r="K33" s="292"/>
      <c r="L33" s="126"/>
      <c r="M33" s="127"/>
      <c r="N33" s="127"/>
      <c r="O33" s="127"/>
      <c r="P33" s="170"/>
      <c r="Q33" s="146"/>
      <c r="R33" s="125"/>
      <c r="S33" s="85"/>
      <c r="T33" s="89"/>
      <c r="U33" s="28"/>
      <c r="V33" s="28"/>
      <c r="W33" s="48"/>
      <c r="X33" s="163"/>
      <c r="Y33" s="146"/>
      <c r="Z33" s="291"/>
      <c r="AA33" s="292"/>
      <c r="AB33" s="126"/>
      <c r="AC33" s="127"/>
      <c r="AD33" s="127"/>
      <c r="AE33" s="127"/>
      <c r="AF33" s="170"/>
      <c r="AG33" s="128"/>
      <c r="AH33" s="124"/>
      <c r="AI33" s="125"/>
      <c r="AJ33" s="126"/>
      <c r="AK33" s="33"/>
      <c r="AL33" s="33"/>
      <c r="AM33" s="70"/>
      <c r="AN33" s="170"/>
      <c r="AO33" s="147"/>
    </row>
    <row r="34" spans="1:41" s="30" customFormat="1" ht="12" customHeight="1" x14ac:dyDescent="0.25">
      <c r="A34" s="542"/>
      <c r="B34" s="129"/>
      <c r="C34" s="125"/>
      <c r="D34" s="126"/>
      <c r="E34" s="130"/>
      <c r="F34" s="130"/>
      <c r="G34" s="130"/>
      <c r="H34" s="164"/>
      <c r="I34" s="128"/>
      <c r="J34" s="129"/>
      <c r="K34" s="125" t="s">
        <v>105</v>
      </c>
      <c r="L34" s="126">
        <v>1</v>
      </c>
      <c r="M34" s="127"/>
      <c r="N34" s="127"/>
      <c r="O34" s="127"/>
      <c r="P34" s="164"/>
      <c r="Q34" s="146"/>
      <c r="R34" s="129"/>
      <c r="S34" s="503"/>
      <c r="T34" s="126"/>
      <c r="U34" s="127"/>
      <c r="V34" s="127"/>
      <c r="W34" s="127"/>
      <c r="X34" s="164"/>
      <c r="Y34" s="146"/>
      <c r="Z34" s="129"/>
      <c r="AA34" s="503"/>
      <c r="AB34" s="126"/>
      <c r="AC34" s="127"/>
      <c r="AD34" s="127"/>
      <c r="AE34" s="127"/>
      <c r="AF34" s="164"/>
      <c r="AG34" s="146"/>
      <c r="AH34" s="129"/>
      <c r="AI34" s="125"/>
      <c r="AJ34" s="126"/>
      <c r="AK34" s="127"/>
      <c r="AL34" s="127"/>
      <c r="AM34" s="127"/>
      <c r="AN34" s="164"/>
      <c r="AO34" s="146"/>
    </row>
    <row r="35" spans="1:41" s="30" customFormat="1" ht="12" customHeight="1" x14ac:dyDescent="0.25">
      <c r="A35" s="542"/>
      <c r="B35" s="82"/>
      <c r="C35" s="233" t="s">
        <v>94</v>
      </c>
      <c r="D35" s="188"/>
      <c r="E35" s="189"/>
      <c r="F35" s="189"/>
      <c r="G35" s="189"/>
      <c r="H35" s="188" t="s">
        <v>322</v>
      </c>
      <c r="I35" s="196" t="s">
        <v>323</v>
      </c>
      <c r="J35" s="82"/>
      <c r="K35" s="233" t="s">
        <v>94</v>
      </c>
      <c r="L35" s="196"/>
      <c r="M35" s="189"/>
      <c r="N35" s="189"/>
      <c r="O35" s="189"/>
      <c r="P35" s="188" t="s">
        <v>322</v>
      </c>
      <c r="Q35" s="196" t="s">
        <v>323</v>
      </c>
      <c r="R35" s="61"/>
      <c r="S35" s="233"/>
      <c r="T35" s="188"/>
      <c r="U35" s="189"/>
      <c r="V35" s="189"/>
      <c r="W35" s="189"/>
      <c r="X35" s="188"/>
      <c r="Y35" s="196"/>
      <c r="Z35" s="82"/>
      <c r="AA35" s="233" t="s">
        <v>94</v>
      </c>
      <c r="AB35" s="188"/>
      <c r="AC35" s="189"/>
      <c r="AD35" s="189"/>
      <c r="AE35" s="189"/>
      <c r="AF35" s="188" t="s">
        <v>322</v>
      </c>
      <c r="AG35" s="196" t="s">
        <v>323</v>
      </c>
      <c r="AH35" s="82"/>
      <c r="AI35" s="233" t="s">
        <v>94</v>
      </c>
      <c r="AJ35" s="188"/>
      <c r="AK35" s="189"/>
      <c r="AL35" s="189"/>
      <c r="AM35" s="189"/>
      <c r="AN35" s="188" t="s">
        <v>322</v>
      </c>
      <c r="AO35" s="196" t="s">
        <v>323</v>
      </c>
    </row>
    <row r="36" spans="1:41" s="74" customFormat="1" ht="12" customHeight="1" x14ac:dyDescent="0.25">
      <c r="A36" s="548"/>
      <c r="B36" s="560" t="s">
        <v>95</v>
      </c>
      <c r="C36" s="192" t="s">
        <v>63</v>
      </c>
      <c r="D36" s="267"/>
      <c r="E36" s="268"/>
      <c r="F36" s="268"/>
      <c r="G36" s="268"/>
      <c r="H36" s="267">
        <v>4.5</v>
      </c>
      <c r="I36" s="270">
        <f>SUM(E5:E34)</f>
        <v>5.5</v>
      </c>
      <c r="J36" s="554" t="s">
        <v>119</v>
      </c>
      <c r="K36" s="192" t="s">
        <v>63</v>
      </c>
      <c r="L36" s="267"/>
      <c r="M36" s="268"/>
      <c r="N36" s="268"/>
      <c r="O36" s="268"/>
      <c r="P36" s="267">
        <v>4.5</v>
      </c>
      <c r="Q36" s="270">
        <f>SUM(M5:M34)</f>
        <v>5.45</v>
      </c>
      <c r="R36" s="554"/>
      <c r="S36" s="192"/>
      <c r="T36" s="267"/>
      <c r="U36" s="268"/>
      <c r="V36" s="268"/>
      <c r="W36" s="268"/>
      <c r="X36" s="271"/>
      <c r="Y36" s="270"/>
      <c r="Z36" s="554" t="s">
        <v>119</v>
      </c>
      <c r="AA36" s="192" t="s">
        <v>63</v>
      </c>
      <c r="AB36" s="267"/>
      <c r="AC36" s="268"/>
      <c r="AD36" s="268"/>
      <c r="AE36" s="268"/>
      <c r="AF36" s="267">
        <v>4.5</v>
      </c>
      <c r="AG36" s="270">
        <f>SUM(AC5:AC34)</f>
        <v>5.3571428571428568</v>
      </c>
      <c r="AH36" s="554" t="s">
        <v>119</v>
      </c>
      <c r="AI36" s="192" t="s">
        <v>63</v>
      </c>
      <c r="AJ36" s="267"/>
      <c r="AK36" s="268"/>
      <c r="AL36" s="268"/>
      <c r="AM36" s="268"/>
      <c r="AN36" s="267">
        <v>4.5</v>
      </c>
      <c r="AO36" s="270">
        <f>SUM(AK5:AK34)</f>
        <v>5.35</v>
      </c>
    </row>
    <row r="37" spans="1:41" s="75" customFormat="1" ht="12" customHeight="1" x14ac:dyDescent="0.25">
      <c r="A37" s="549"/>
      <c r="B37" s="561"/>
      <c r="C37" s="193" t="s">
        <v>64</v>
      </c>
      <c r="D37" s="270"/>
      <c r="E37" s="268"/>
      <c r="F37" s="268"/>
      <c r="G37" s="268"/>
      <c r="H37" s="270">
        <v>2</v>
      </c>
      <c r="I37" s="270">
        <f>SUM(F5:F35)</f>
        <v>2.9392857142857145</v>
      </c>
      <c r="J37" s="555"/>
      <c r="K37" s="193" t="s">
        <v>64</v>
      </c>
      <c r="L37" s="270"/>
      <c r="M37" s="268"/>
      <c r="N37" s="268"/>
      <c r="O37" s="268"/>
      <c r="P37" s="270">
        <v>2</v>
      </c>
      <c r="Q37" s="270">
        <f>SUM(N5:N35)</f>
        <v>3.0857142857142854</v>
      </c>
      <c r="R37" s="555"/>
      <c r="S37" s="193"/>
      <c r="T37" s="270"/>
      <c r="U37" s="268"/>
      <c r="V37" s="268"/>
      <c r="W37" s="268"/>
      <c r="X37" s="271"/>
      <c r="Y37" s="270"/>
      <c r="Z37" s="555"/>
      <c r="AA37" s="193" t="s">
        <v>64</v>
      </c>
      <c r="AB37" s="270"/>
      <c r="AC37" s="268"/>
      <c r="AD37" s="268"/>
      <c r="AE37" s="268"/>
      <c r="AF37" s="270">
        <v>2</v>
      </c>
      <c r="AG37" s="270">
        <f>SUM(AD5:AD35)</f>
        <v>2.5714285714285716</v>
      </c>
      <c r="AH37" s="555"/>
      <c r="AI37" s="193" t="s">
        <v>64</v>
      </c>
      <c r="AJ37" s="270"/>
      <c r="AK37" s="268"/>
      <c r="AL37" s="268"/>
      <c r="AM37" s="268"/>
      <c r="AN37" s="270">
        <v>2</v>
      </c>
      <c r="AO37" s="270">
        <f>SUM(AL5:AL35)</f>
        <v>2.7876623376623377</v>
      </c>
    </row>
    <row r="38" spans="1:41" s="75" customFormat="1" ht="12" customHeight="1" x14ac:dyDescent="0.25">
      <c r="A38" s="549"/>
      <c r="B38" s="561"/>
      <c r="C38" s="194" t="s">
        <v>65</v>
      </c>
      <c r="D38" s="272"/>
      <c r="E38" s="267"/>
      <c r="F38" s="267"/>
      <c r="G38" s="267"/>
      <c r="H38" s="272">
        <v>1.5</v>
      </c>
      <c r="I38" s="270">
        <f>SUM(G7:G32)</f>
        <v>1.9</v>
      </c>
      <c r="J38" s="555"/>
      <c r="K38" s="194" t="s">
        <v>65</v>
      </c>
      <c r="L38" s="272"/>
      <c r="M38" s="267"/>
      <c r="N38" s="267"/>
      <c r="O38" s="267"/>
      <c r="P38" s="272">
        <v>1.5</v>
      </c>
      <c r="Q38" s="270">
        <f>SUM(O7:O32)</f>
        <v>2.02</v>
      </c>
      <c r="R38" s="555"/>
      <c r="S38" s="194"/>
      <c r="T38" s="272"/>
      <c r="U38" s="267"/>
      <c r="V38" s="267"/>
      <c r="W38" s="267"/>
      <c r="X38" s="273"/>
      <c r="Y38" s="270"/>
      <c r="Z38" s="555"/>
      <c r="AA38" s="194" t="s">
        <v>65</v>
      </c>
      <c r="AB38" s="272"/>
      <c r="AC38" s="267"/>
      <c r="AD38" s="267"/>
      <c r="AE38" s="267"/>
      <c r="AF38" s="272">
        <v>1.5</v>
      </c>
      <c r="AG38" s="270">
        <f>SUM(AE7:AE32)</f>
        <v>2.0499999999999998</v>
      </c>
      <c r="AH38" s="555"/>
      <c r="AI38" s="194" t="s">
        <v>65</v>
      </c>
      <c r="AJ38" s="272"/>
      <c r="AK38" s="267"/>
      <c r="AL38" s="267"/>
      <c r="AM38" s="267"/>
      <c r="AN38" s="272">
        <v>1.5</v>
      </c>
      <c r="AO38" s="270">
        <f>SUM(AM7:AM32)</f>
        <v>1.7200000000000002</v>
      </c>
    </row>
    <row r="39" spans="1:41" s="74" customFormat="1" ht="12" customHeight="1" x14ac:dyDescent="0.25">
      <c r="A39" s="549"/>
      <c r="B39" s="561"/>
      <c r="C39" s="194" t="s">
        <v>66</v>
      </c>
      <c r="D39" s="272"/>
      <c r="E39" s="270"/>
      <c r="F39" s="270"/>
      <c r="G39" s="270"/>
      <c r="H39" s="272">
        <v>1</v>
      </c>
      <c r="I39" s="270">
        <f>D34</f>
        <v>0</v>
      </c>
      <c r="J39" s="555"/>
      <c r="K39" s="194" t="s">
        <v>66</v>
      </c>
      <c r="L39" s="272"/>
      <c r="M39" s="270"/>
      <c r="N39" s="270"/>
      <c r="O39" s="270"/>
      <c r="P39" s="272">
        <v>1</v>
      </c>
      <c r="Q39" s="270">
        <f>L34</f>
        <v>1</v>
      </c>
      <c r="R39" s="555"/>
      <c r="S39" s="194"/>
      <c r="T39" s="272"/>
      <c r="U39" s="270"/>
      <c r="V39" s="270"/>
      <c r="W39" s="270"/>
      <c r="X39" s="274"/>
      <c r="Y39" s="270"/>
      <c r="Z39" s="555"/>
      <c r="AA39" s="194" t="s">
        <v>66</v>
      </c>
      <c r="AB39" s="272"/>
      <c r="AC39" s="270"/>
      <c r="AD39" s="270"/>
      <c r="AE39" s="270"/>
      <c r="AF39" s="272">
        <v>1</v>
      </c>
      <c r="AG39" s="270">
        <f>AB34</f>
        <v>0</v>
      </c>
      <c r="AH39" s="555"/>
      <c r="AI39" s="194" t="s">
        <v>66</v>
      </c>
      <c r="AJ39" s="272"/>
      <c r="AK39" s="270"/>
      <c r="AL39" s="270"/>
      <c r="AM39" s="270"/>
      <c r="AN39" s="272">
        <v>1</v>
      </c>
      <c r="AO39" s="270">
        <f>AJ34</f>
        <v>0</v>
      </c>
    </row>
    <row r="40" spans="1:41" s="74" customFormat="1" ht="12" customHeight="1" x14ac:dyDescent="0.25">
      <c r="A40" s="549"/>
      <c r="B40" s="561"/>
      <c r="C40" s="195" t="s">
        <v>67</v>
      </c>
      <c r="D40" s="272"/>
      <c r="E40" s="272"/>
      <c r="F40" s="272"/>
      <c r="G40" s="272"/>
      <c r="H40" s="272">
        <v>2</v>
      </c>
      <c r="I40" s="270">
        <v>2.5</v>
      </c>
      <c r="J40" s="555"/>
      <c r="K40" s="195" t="s">
        <v>67</v>
      </c>
      <c r="L40" s="272"/>
      <c r="M40" s="272"/>
      <c r="N40" s="272"/>
      <c r="O40" s="272"/>
      <c r="P40" s="272">
        <v>2</v>
      </c>
      <c r="Q40" s="270">
        <v>2.5</v>
      </c>
      <c r="R40" s="555"/>
      <c r="S40" s="195"/>
      <c r="T40" s="272"/>
      <c r="U40" s="272"/>
      <c r="V40" s="272"/>
      <c r="W40" s="272"/>
      <c r="X40" s="274"/>
      <c r="Y40" s="270"/>
      <c r="Z40" s="555"/>
      <c r="AA40" s="195" t="s">
        <v>67</v>
      </c>
      <c r="AB40" s="272"/>
      <c r="AC40" s="272"/>
      <c r="AD40" s="272"/>
      <c r="AE40" s="272"/>
      <c r="AF40" s="272">
        <v>2</v>
      </c>
      <c r="AG40" s="270">
        <v>2.4</v>
      </c>
      <c r="AH40" s="555"/>
      <c r="AI40" s="195" t="s">
        <v>67</v>
      </c>
      <c r="AJ40" s="272"/>
      <c r="AK40" s="272"/>
      <c r="AL40" s="272"/>
      <c r="AM40" s="272"/>
      <c r="AN40" s="272">
        <v>2</v>
      </c>
      <c r="AO40" s="270">
        <v>2.5</v>
      </c>
    </row>
    <row r="41" spans="1:41" s="74" customFormat="1" ht="12" customHeight="1" x14ac:dyDescent="0.25">
      <c r="A41" s="550"/>
      <c r="B41" s="562"/>
      <c r="C41" s="194" t="s">
        <v>68</v>
      </c>
      <c r="D41" s="272"/>
      <c r="E41" s="272"/>
      <c r="F41" s="272"/>
      <c r="G41" s="272"/>
      <c r="H41" s="269"/>
      <c r="I41" s="274">
        <f>(I36*70)+(I37*75)+(I38*25)+(I39*60)+(I40*45)</f>
        <v>765.44642857142856</v>
      </c>
      <c r="J41" s="556"/>
      <c r="K41" s="194" t="s">
        <v>68</v>
      </c>
      <c r="L41" s="272"/>
      <c r="M41" s="272"/>
      <c r="N41" s="272"/>
      <c r="O41" s="272"/>
      <c r="P41" s="269"/>
      <c r="Q41" s="274">
        <f>(Q36*70)+(Q37*75)+(Q38*25)+(Q39*60)+(Q40*45)</f>
        <v>835.92857142857144</v>
      </c>
      <c r="R41" s="556"/>
      <c r="S41" s="194"/>
      <c r="T41" s="272"/>
      <c r="U41" s="272"/>
      <c r="V41" s="272"/>
      <c r="W41" s="272"/>
      <c r="X41" s="274"/>
      <c r="Y41" s="274"/>
      <c r="Z41" s="556"/>
      <c r="AA41" s="194" t="s">
        <v>68</v>
      </c>
      <c r="AB41" s="272"/>
      <c r="AC41" s="272"/>
      <c r="AD41" s="272"/>
      <c r="AE41" s="272"/>
      <c r="AF41" s="274"/>
      <c r="AG41" s="274">
        <f>(AG36*70)+(AG37*75)+(AG38*25)+(AG39*60)+(AG40*45)</f>
        <v>727.10714285714289</v>
      </c>
      <c r="AH41" s="556"/>
      <c r="AI41" s="194" t="s">
        <v>68</v>
      </c>
      <c r="AJ41" s="272"/>
      <c r="AK41" s="272"/>
      <c r="AL41" s="272"/>
      <c r="AM41" s="272"/>
      <c r="AN41" s="274"/>
      <c r="AO41" s="274">
        <f>(AO36*70)+(AO37*75)+(AO38*25)+(AO39*60)+(AO40*45)</f>
        <v>739.07467532467535</v>
      </c>
    </row>
    <row r="42" spans="1:41" ht="9.75" customHeight="1" x14ac:dyDescent="0.25"/>
    <row r="43" spans="1:41" ht="14.1" customHeight="1" x14ac:dyDescent="0.25">
      <c r="C43" s="234" t="s">
        <v>121</v>
      </c>
      <c r="K43" s="234" t="s">
        <v>120</v>
      </c>
      <c r="S43" s="21" t="s">
        <v>122</v>
      </c>
      <c r="AA43" s="234" t="s">
        <v>123</v>
      </c>
    </row>
  </sheetData>
  <mergeCells count="24">
    <mergeCell ref="A36:A41"/>
    <mergeCell ref="B36:B41"/>
    <mergeCell ref="J36:J41"/>
    <mergeCell ref="R36:R41"/>
    <mergeCell ref="D1:J1"/>
    <mergeCell ref="K2:AO2"/>
    <mergeCell ref="A28:A35"/>
    <mergeCell ref="K3:L3"/>
    <mergeCell ref="S3:T3"/>
    <mergeCell ref="A3:A4"/>
    <mergeCell ref="Z36:Z41"/>
    <mergeCell ref="AH36:AH41"/>
    <mergeCell ref="C25:C27"/>
    <mergeCell ref="K25:K27"/>
    <mergeCell ref="S25:S27"/>
    <mergeCell ref="AA25:AA27"/>
    <mergeCell ref="C3:D3"/>
    <mergeCell ref="AA3:AB3"/>
    <mergeCell ref="AI3:AJ3"/>
    <mergeCell ref="AI25:AI27"/>
    <mergeCell ref="A5:A7"/>
    <mergeCell ref="A8:A15"/>
    <mergeCell ref="A16:A23"/>
    <mergeCell ref="A24:A27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zoomScale="120" zoomScaleNormal="100" workbookViewId="0">
      <selection activeCell="L1" sqref="L1"/>
    </sheetView>
  </sheetViews>
  <sheetFormatPr defaultRowHeight="14.1" customHeight="1" x14ac:dyDescent="0.25"/>
  <cols>
    <col min="1" max="1" width="2.875" customWidth="1"/>
    <col min="2" max="2" width="3.75" style="21" customWidth="1"/>
    <col min="3" max="3" width="11.625" style="21" customWidth="1"/>
    <col min="4" max="4" width="5" customWidth="1"/>
    <col min="5" max="5" width="5.5" hidden="1" customWidth="1"/>
    <col min="6" max="6" width="5.75" hidden="1" customWidth="1"/>
    <col min="7" max="7" width="5.5" hidden="1" customWidth="1"/>
    <col min="8" max="8" width="3.5" style="171" customWidth="1"/>
    <col min="9" max="9" width="5" customWidth="1"/>
    <col min="10" max="10" width="3.75" style="21" customWidth="1"/>
    <col min="11" max="11" width="10.875" style="21" customWidth="1"/>
    <col min="12" max="12" width="3.875" style="21" customWidth="1"/>
    <col min="13" max="13" width="6.625" hidden="1" customWidth="1"/>
    <col min="14" max="14" width="5.875" hidden="1" customWidth="1"/>
    <col min="15" max="15" width="5" hidden="1" customWidth="1"/>
    <col min="16" max="16" width="4.125" style="171" customWidth="1"/>
    <col min="17" max="17" width="3.875" customWidth="1"/>
    <col min="18" max="18" width="4" style="21" customWidth="1"/>
    <col min="19" max="19" width="10.125" style="21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71" customWidth="1"/>
    <col min="25" max="25" width="4" customWidth="1"/>
    <col min="26" max="26" width="3.25" style="21" customWidth="1"/>
    <col min="27" max="27" width="10.5" style="21" customWidth="1"/>
    <col min="28" max="28" width="3.625" style="5" customWidth="1"/>
    <col min="29" max="31" width="6.625" style="5" hidden="1" customWidth="1"/>
    <col min="32" max="32" width="3.625" style="171" customWidth="1"/>
    <col min="33" max="33" width="4.375" customWidth="1"/>
    <col min="34" max="34" width="4.125" style="21" customWidth="1"/>
    <col min="35" max="35" width="10.375" style="239" customWidth="1"/>
    <col min="36" max="36" width="4.875" customWidth="1"/>
    <col min="37" max="38" width="6.625" hidden="1" customWidth="1"/>
    <col min="39" max="39" width="6.625" style="5" hidden="1" customWidth="1"/>
    <col min="40" max="40" width="3.875" style="171" customWidth="1"/>
    <col min="41" max="41" width="4.75" customWidth="1"/>
  </cols>
  <sheetData>
    <row r="1" spans="1:41" ht="14.1" customHeight="1" x14ac:dyDescent="0.25">
      <c r="A1" s="12"/>
      <c r="B1" s="230"/>
      <c r="C1" s="230"/>
      <c r="D1" s="544" t="s">
        <v>23</v>
      </c>
      <c r="E1" s="544"/>
      <c r="F1" s="544"/>
      <c r="G1" s="544"/>
      <c r="H1" s="544"/>
      <c r="I1" s="544"/>
      <c r="J1" s="544"/>
      <c r="K1" s="21" t="s">
        <v>807</v>
      </c>
      <c r="L1" s="21" t="s">
        <v>809</v>
      </c>
      <c r="P1"/>
      <c r="X1" s="168"/>
      <c r="Z1" s="230"/>
      <c r="AA1" s="230"/>
      <c r="AB1" s="12"/>
      <c r="AC1" s="12"/>
      <c r="AD1" s="12"/>
      <c r="AE1" s="12"/>
      <c r="AF1" s="168"/>
      <c r="AG1" s="12"/>
      <c r="AH1" s="230"/>
      <c r="AI1" s="230"/>
      <c r="AJ1" s="12"/>
      <c r="AK1" s="12"/>
      <c r="AL1" s="12"/>
      <c r="AM1" s="12"/>
      <c r="AN1" s="168"/>
      <c r="AO1" s="12"/>
    </row>
    <row r="2" spans="1:41" ht="14.1" customHeight="1" x14ac:dyDescent="0.25">
      <c r="A2" s="2" t="s">
        <v>21</v>
      </c>
      <c r="B2" s="231" t="s">
        <v>98</v>
      </c>
      <c r="C2" s="231" t="s">
        <v>99</v>
      </c>
      <c r="D2" s="167">
        <v>600</v>
      </c>
      <c r="E2" s="167"/>
      <c r="F2" s="167"/>
      <c r="G2" s="167"/>
      <c r="H2" s="167"/>
      <c r="I2" s="167"/>
      <c r="J2" s="235"/>
      <c r="K2" s="538" t="s">
        <v>34</v>
      </c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</row>
    <row r="3" spans="1:41" s="21" customFormat="1" ht="14.1" customHeight="1" x14ac:dyDescent="0.25">
      <c r="A3" s="540" t="s">
        <v>25</v>
      </c>
      <c r="B3" s="76"/>
      <c r="C3" s="541">
        <v>43388</v>
      </c>
      <c r="D3" s="541"/>
      <c r="E3" s="77"/>
      <c r="F3" s="77"/>
      <c r="G3" s="77"/>
      <c r="H3" s="169"/>
      <c r="I3" s="76" t="s">
        <v>26</v>
      </c>
      <c r="J3" s="76"/>
      <c r="K3" s="541">
        <v>43389</v>
      </c>
      <c r="L3" s="541"/>
      <c r="M3" s="77"/>
      <c r="N3" s="77"/>
      <c r="O3" s="77"/>
      <c r="P3" s="169"/>
      <c r="Q3" s="76" t="s">
        <v>27</v>
      </c>
      <c r="R3" s="76"/>
      <c r="S3" s="541">
        <v>43390</v>
      </c>
      <c r="T3" s="541"/>
      <c r="U3" s="77"/>
      <c r="V3" s="77"/>
      <c r="W3" s="77"/>
      <c r="X3" s="169"/>
      <c r="Y3" s="76" t="s">
        <v>28</v>
      </c>
      <c r="Z3" s="76"/>
      <c r="AA3" s="541">
        <v>43391</v>
      </c>
      <c r="AB3" s="541"/>
      <c r="AC3" s="77"/>
      <c r="AD3" s="77"/>
      <c r="AE3" s="77"/>
      <c r="AF3" s="169"/>
      <c r="AG3" s="76" t="s">
        <v>29</v>
      </c>
      <c r="AH3" s="76"/>
      <c r="AI3" s="541">
        <v>43392</v>
      </c>
      <c r="AJ3" s="541"/>
      <c r="AK3" s="77"/>
      <c r="AL3" s="77"/>
      <c r="AM3" s="77"/>
      <c r="AN3" s="169"/>
      <c r="AO3" s="76" t="s">
        <v>30</v>
      </c>
    </row>
    <row r="4" spans="1:41" s="21" customFormat="1" ht="14.1" customHeight="1" x14ac:dyDescent="0.25">
      <c r="A4" s="540"/>
      <c r="B4" s="76" t="s">
        <v>100</v>
      </c>
      <c r="C4" s="76" t="s">
        <v>101</v>
      </c>
      <c r="D4" s="76" t="s">
        <v>31</v>
      </c>
      <c r="E4" s="96" t="s">
        <v>47</v>
      </c>
      <c r="F4" s="76" t="s">
        <v>49</v>
      </c>
      <c r="G4" s="76" t="s">
        <v>52</v>
      </c>
      <c r="H4" s="163" t="s">
        <v>46</v>
      </c>
      <c r="I4" s="97" t="s">
        <v>124</v>
      </c>
      <c r="J4" s="76" t="s">
        <v>14</v>
      </c>
      <c r="K4" s="76" t="s">
        <v>15</v>
      </c>
      <c r="L4" s="76" t="s">
        <v>18</v>
      </c>
      <c r="M4" s="76" t="s">
        <v>47</v>
      </c>
      <c r="N4" s="76" t="s">
        <v>49</v>
      </c>
      <c r="O4" s="76" t="s">
        <v>52</v>
      </c>
      <c r="P4" s="163" t="s">
        <v>46</v>
      </c>
      <c r="Q4" s="97" t="s">
        <v>124</v>
      </c>
      <c r="R4" s="76" t="s">
        <v>14</v>
      </c>
      <c r="S4" s="76" t="s">
        <v>15</v>
      </c>
      <c r="T4" s="76" t="s">
        <v>31</v>
      </c>
      <c r="U4" s="96" t="s">
        <v>47</v>
      </c>
      <c r="V4" s="96" t="s">
        <v>49</v>
      </c>
      <c r="W4" s="96" t="s">
        <v>52</v>
      </c>
      <c r="X4" s="163" t="s">
        <v>46</v>
      </c>
      <c r="Y4" s="97" t="s">
        <v>124</v>
      </c>
      <c r="Z4" s="76" t="s">
        <v>14</v>
      </c>
      <c r="AA4" s="6"/>
      <c r="AB4" s="24" t="s">
        <v>31</v>
      </c>
      <c r="AC4" s="76" t="s">
        <v>47</v>
      </c>
      <c r="AD4" s="76" t="s">
        <v>49</v>
      </c>
      <c r="AE4" s="76" t="s">
        <v>52</v>
      </c>
      <c r="AF4" s="163" t="s">
        <v>46</v>
      </c>
      <c r="AG4" s="97" t="s">
        <v>124</v>
      </c>
      <c r="AH4" s="24" t="s">
        <v>14</v>
      </c>
      <c r="AI4" s="6"/>
      <c r="AJ4" s="24" t="s">
        <v>31</v>
      </c>
      <c r="AK4" s="96" t="s">
        <v>47</v>
      </c>
      <c r="AL4" s="96" t="s">
        <v>49</v>
      </c>
      <c r="AM4" s="96" t="s">
        <v>52</v>
      </c>
      <c r="AN4" s="163" t="s">
        <v>46</v>
      </c>
      <c r="AO4" s="97" t="s">
        <v>124</v>
      </c>
    </row>
    <row r="5" spans="1:41" s="30" customFormat="1" ht="14.1" customHeight="1" x14ac:dyDescent="0.25">
      <c r="A5" s="542" t="s">
        <v>32</v>
      </c>
      <c r="B5" s="84" t="s">
        <v>512</v>
      </c>
      <c r="C5" s="8" t="s">
        <v>513</v>
      </c>
      <c r="D5" s="98">
        <v>100</v>
      </c>
      <c r="E5" s="28">
        <f>D5/20</f>
        <v>5</v>
      </c>
      <c r="F5" s="10"/>
      <c r="G5" s="10"/>
      <c r="H5" s="163">
        <f>(D5*$D$2)/1000</f>
        <v>60</v>
      </c>
      <c r="I5" s="29"/>
      <c r="J5" s="84" t="s">
        <v>85</v>
      </c>
      <c r="K5" s="8" t="s">
        <v>80</v>
      </c>
      <c r="L5" s="98">
        <v>90</v>
      </c>
      <c r="M5" s="172">
        <f>L5/20</f>
        <v>4.5</v>
      </c>
      <c r="N5" s="10"/>
      <c r="O5" s="10"/>
      <c r="P5" s="163">
        <f>(L5*$D$2)/1000</f>
        <v>54</v>
      </c>
      <c r="Q5" s="29"/>
      <c r="R5" s="480" t="s">
        <v>572</v>
      </c>
      <c r="S5" s="20" t="s">
        <v>573</v>
      </c>
      <c r="T5" s="51">
        <v>320</v>
      </c>
      <c r="U5" s="172">
        <f>T5/60</f>
        <v>5.333333333333333</v>
      </c>
      <c r="V5" s="10"/>
      <c r="W5" s="10"/>
      <c r="X5" s="163"/>
      <c r="Y5" s="29"/>
      <c r="Z5" s="84" t="s">
        <v>520</v>
      </c>
      <c r="AA5" s="8" t="s">
        <v>521</v>
      </c>
      <c r="AB5" s="98">
        <v>100</v>
      </c>
      <c r="AC5" s="28">
        <f>AB5/20</f>
        <v>5</v>
      </c>
      <c r="AD5" s="10"/>
      <c r="AE5" s="10"/>
      <c r="AF5" s="163">
        <f>(AB5*$D$2)/1000</f>
        <v>60</v>
      </c>
      <c r="AG5" s="29"/>
      <c r="AH5" s="84" t="s">
        <v>678</v>
      </c>
      <c r="AI5" s="8" t="s">
        <v>43</v>
      </c>
      <c r="AJ5" s="98">
        <v>90</v>
      </c>
      <c r="AK5" s="172">
        <f>AJ5/20</f>
        <v>4.5</v>
      </c>
      <c r="AL5" s="10"/>
      <c r="AM5" s="10"/>
      <c r="AN5" s="163">
        <f>(AJ5*$D$2)/1000</f>
        <v>54</v>
      </c>
      <c r="AO5" s="29"/>
    </row>
    <row r="6" spans="1:41" s="30" customFormat="1" ht="14.1" customHeight="1" x14ac:dyDescent="0.25">
      <c r="A6" s="542"/>
      <c r="B6" s="31" t="s">
        <v>514</v>
      </c>
      <c r="C6" s="121"/>
      <c r="D6" s="122"/>
      <c r="E6" s="28"/>
      <c r="F6" s="28"/>
      <c r="G6" s="10"/>
      <c r="H6" s="163"/>
      <c r="I6" s="18"/>
      <c r="J6" s="31" t="s">
        <v>35</v>
      </c>
      <c r="K6" s="6" t="s">
        <v>84</v>
      </c>
      <c r="L6" s="7">
        <v>20</v>
      </c>
      <c r="M6" s="28">
        <f>L6/20</f>
        <v>1</v>
      </c>
      <c r="N6" s="28"/>
      <c r="O6" s="10"/>
      <c r="P6" s="163">
        <f>(L6*$D$2)/1000</f>
        <v>12</v>
      </c>
      <c r="Q6" s="18"/>
      <c r="R6" s="481" t="s">
        <v>574</v>
      </c>
      <c r="S6" s="20"/>
      <c r="T6" s="51"/>
      <c r="U6" s="180"/>
      <c r="V6" s="180"/>
      <c r="W6" s="181"/>
      <c r="X6" s="163"/>
      <c r="Y6" s="178"/>
      <c r="Z6" s="31" t="s">
        <v>522</v>
      </c>
      <c r="AA6" s="121"/>
      <c r="AB6" s="122"/>
      <c r="AC6" s="28"/>
      <c r="AD6" s="28"/>
      <c r="AE6" s="10"/>
      <c r="AF6" s="163"/>
      <c r="AG6" s="18"/>
      <c r="AH6" s="31" t="s">
        <v>680</v>
      </c>
      <c r="AI6" s="121" t="s">
        <v>682</v>
      </c>
      <c r="AJ6" s="122">
        <v>20</v>
      </c>
      <c r="AK6" s="28">
        <f>AJ6/20</f>
        <v>1</v>
      </c>
      <c r="AL6" s="28"/>
      <c r="AM6" s="10"/>
      <c r="AN6" s="163">
        <f>(AJ6*$D$2)/1000</f>
        <v>12</v>
      </c>
      <c r="AO6" s="18"/>
    </row>
    <row r="7" spans="1:41" s="30" customFormat="1" ht="14.1" customHeight="1" x14ac:dyDescent="0.25">
      <c r="A7" s="542"/>
      <c r="B7" s="31" t="s">
        <v>515</v>
      </c>
      <c r="C7" s="32"/>
      <c r="D7" s="7"/>
      <c r="E7" s="10"/>
      <c r="F7" s="10"/>
      <c r="G7" s="10"/>
      <c r="H7" s="163"/>
      <c r="I7" s="18"/>
      <c r="J7" s="31" t="s">
        <v>19</v>
      </c>
      <c r="K7" s="32"/>
      <c r="L7" s="7"/>
      <c r="M7" s="10"/>
      <c r="N7" s="10"/>
      <c r="O7" s="10"/>
      <c r="P7" s="163"/>
      <c r="Q7" s="18"/>
      <c r="R7" s="480"/>
      <c r="S7" s="20"/>
      <c r="T7" s="51"/>
      <c r="U7" s="181"/>
      <c r="V7" s="181"/>
      <c r="W7" s="285"/>
      <c r="X7" s="163"/>
      <c r="Y7" s="178"/>
      <c r="Z7" s="31" t="s">
        <v>523</v>
      </c>
      <c r="AA7" s="32"/>
      <c r="AB7" s="7"/>
      <c r="AC7" s="10"/>
      <c r="AD7" s="10"/>
      <c r="AE7" s="10"/>
      <c r="AF7" s="163"/>
      <c r="AG7" s="18"/>
      <c r="AH7" s="31" t="s">
        <v>19</v>
      </c>
      <c r="AI7" s="32"/>
      <c r="AJ7" s="7"/>
      <c r="AK7" s="10"/>
      <c r="AL7" s="10"/>
      <c r="AM7" s="10"/>
      <c r="AN7" s="163"/>
      <c r="AO7" s="18"/>
    </row>
    <row r="8" spans="1:41" s="30" customFormat="1" ht="14.1" customHeight="1" x14ac:dyDescent="0.25">
      <c r="A8" s="542" t="s">
        <v>33</v>
      </c>
      <c r="B8" s="47" t="s">
        <v>565</v>
      </c>
      <c r="C8" s="240" t="s">
        <v>566</v>
      </c>
      <c r="D8" s="241">
        <v>110</v>
      </c>
      <c r="E8" s="242"/>
      <c r="F8" s="260">
        <f>D8*0.65/35</f>
        <v>2.0428571428571427</v>
      </c>
      <c r="G8" s="296"/>
      <c r="H8" s="243">
        <f>(D8*$D$2)/1000</f>
        <v>66</v>
      </c>
      <c r="I8" s="251" t="s">
        <v>73</v>
      </c>
      <c r="J8" s="47" t="s">
        <v>156</v>
      </c>
      <c r="K8" s="240" t="s">
        <v>104</v>
      </c>
      <c r="L8" s="241">
        <v>55</v>
      </c>
      <c r="M8" s="246"/>
      <c r="N8" s="247">
        <f>L8*0.5/35</f>
        <v>0.7857142857142857</v>
      </c>
      <c r="O8" s="248"/>
      <c r="P8" s="243">
        <f>(L8*$D$2)/1000</f>
        <v>33</v>
      </c>
      <c r="Q8" s="251" t="s">
        <v>74</v>
      </c>
      <c r="R8" s="52" t="s">
        <v>471</v>
      </c>
      <c r="S8" s="449" t="s">
        <v>575</v>
      </c>
      <c r="T8" s="450">
        <v>20</v>
      </c>
      <c r="U8" s="482"/>
      <c r="V8" s="451">
        <f>T8*0.8/35</f>
        <v>0.45714285714285713</v>
      </c>
      <c r="W8" s="418"/>
      <c r="X8" s="452"/>
      <c r="Y8" s="483" t="s">
        <v>416</v>
      </c>
      <c r="Z8" s="35" t="s">
        <v>590</v>
      </c>
      <c r="AA8" s="85" t="s">
        <v>346</v>
      </c>
      <c r="AB8" s="36">
        <v>75</v>
      </c>
      <c r="AC8" s="28"/>
      <c r="AD8" s="36">
        <f>AB8/40</f>
        <v>1.875</v>
      </c>
      <c r="AE8" s="50"/>
      <c r="AF8" s="163">
        <f>(AB8*$D$2)/1000</f>
        <v>45</v>
      </c>
      <c r="AG8" s="29"/>
      <c r="AH8" s="200" t="s">
        <v>88</v>
      </c>
      <c r="AI8" s="240" t="s">
        <v>595</v>
      </c>
      <c r="AJ8" s="241">
        <v>68</v>
      </c>
      <c r="AK8" s="242"/>
      <c r="AL8" s="241">
        <f>AJ8/35</f>
        <v>1.9428571428571428</v>
      </c>
      <c r="AM8" s="245"/>
      <c r="AN8" s="243">
        <f>(AJ8*$D$2)/1000</f>
        <v>40.799999999999997</v>
      </c>
      <c r="AO8" s="483" t="s">
        <v>416</v>
      </c>
    </row>
    <row r="9" spans="1:41" s="30" customFormat="1" ht="14.1" customHeight="1" x14ac:dyDescent="0.25">
      <c r="A9" s="542"/>
      <c r="B9" s="52" t="s">
        <v>567</v>
      </c>
      <c r="C9" s="20" t="s">
        <v>568</v>
      </c>
      <c r="D9" s="51">
        <v>40</v>
      </c>
      <c r="E9" s="11"/>
      <c r="F9" s="28"/>
      <c r="G9" s="48">
        <f>D9/100</f>
        <v>0.4</v>
      </c>
      <c r="H9" s="163">
        <f>(D9*$D$2)/1000</f>
        <v>24</v>
      </c>
      <c r="I9" s="29"/>
      <c r="J9" s="52" t="s">
        <v>157</v>
      </c>
      <c r="K9" s="240" t="s">
        <v>138</v>
      </c>
      <c r="L9" s="241">
        <v>45</v>
      </c>
      <c r="M9" s="242"/>
      <c r="N9" s="247">
        <f>L9/35</f>
        <v>1.2857142857142858</v>
      </c>
      <c r="O9" s="315"/>
      <c r="P9" s="243">
        <f>(L9*$D$2)/1000</f>
        <v>27</v>
      </c>
      <c r="Q9" s="251" t="s">
        <v>74</v>
      </c>
      <c r="R9" s="52" t="s">
        <v>409</v>
      </c>
      <c r="S9" s="20" t="s">
        <v>576</v>
      </c>
      <c r="T9" s="51">
        <v>2</v>
      </c>
      <c r="U9" s="180"/>
      <c r="V9" s="180"/>
      <c r="W9" s="181"/>
      <c r="X9" s="163"/>
      <c r="Y9" s="178"/>
      <c r="Z9" s="37" t="s">
        <v>591</v>
      </c>
      <c r="AA9" s="17" t="s">
        <v>588</v>
      </c>
      <c r="AB9" s="51"/>
      <c r="AC9" s="28"/>
      <c r="AD9" s="28"/>
      <c r="AE9" s="50"/>
      <c r="AF9" s="163"/>
      <c r="AG9" s="29"/>
      <c r="AH9" s="201" t="s">
        <v>70</v>
      </c>
      <c r="AI9" s="20" t="s">
        <v>117</v>
      </c>
      <c r="AJ9" s="51">
        <v>0.5</v>
      </c>
      <c r="AK9" s="28"/>
      <c r="AL9" s="28"/>
      <c r="AM9" s="50"/>
      <c r="AN9" s="163">
        <f>(AJ9*$D$2)/1000</f>
        <v>0.3</v>
      </c>
      <c r="AO9" s="29"/>
    </row>
    <row r="10" spans="1:41" s="30" customFormat="1" ht="14.1" customHeight="1" x14ac:dyDescent="0.25">
      <c r="A10" s="542"/>
      <c r="B10" s="52" t="s">
        <v>569</v>
      </c>
      <c r="C10" s="343" t="s">
        <v>570</v>
      </c>
      <c r="D10" s="51">
        <v>0.5</v>
      </c>
      <c r="E10" s="28"/>
      <c r="F10" s="36"/>
      <c r="G10" s="48"/>
      <c r="H10" s="163">
        <f>(D10*$D$2)/1000</f>
        <v>0.3</v>
      </c>
      <c r="I10" s="29"/>
      <c r="J10" s="52" t="s">
        <v>158</v>
      </c>
      <c r="K10" s="20" t="s">
        <v>159</v>
      </c>
      <c r="L10" s="51">
        <v>3</v>
      </c>
      <c r="M10" s="28"/>
      <c r="N10" s="28"/>
      <c r="O10" s="123"/>
      <c r="P10" s="163">
        <f>(L10*$D$2)/1000</f>
        <v>1.8</v>
      </c>
      <c r="Q10" s="29"/>
      <c r="R10" s="52" t="s">
        <v>408</v>
      </c>
      <c r="S10" s="20" t="s">
        <v>577</v>
      </c>
      <c r="T10" s="51">
        <v>1</v>
      </c>
      <c r="U10" s="181"/>
      <c r="V10" s="181"/>
      <c r="W10" s="285"/>
      <c r="X10" s="163"/>
      <c r="Y10" s="178"/>
      <c r="Z10" s="37" t="s">
        <v>592</v>
      </c>
      <c r="AA10" s="85"/>
      <c r="AB10" s="36"/>
      <c r="AC10" s="28"/>
      <c r="AD10" s="28"/>
      <c r="AE10" s="50"/>
      <c r="AF10" s="163"/>
      <c r="AG10" s="29"/>
      <c r="AH10" s="201" t="s">
        <v>108</v>
      </c>
      <c r="AI10" s="20" t="s">
        <v>596</v>
      </c>
      <c r="AJ10" s="51">
        <v>50</v>
      </c>
      <c r="AK10" s="11"/>
      <c r="AL10" s="28"/>
      <c r="AM10" s="48">
        <f>AJ10/100</f>
        <v>0.5</v>
      </c>
      <c r="AN10" s="163">
        <f>(AJ10*$D$2)/1000</f>
        <v>30</v>
      </c>
      <c r="AO10" s="29"/>
    </row>
    <row r="11" spans="1:41" s="30" customFormat="1" ht="14.1" customHeight="1" x14ac:dyDescent="0.25">
      <c r="A11" s="542"/>
      <c r="B11" s="52" t="s">
        <v>571</v>
      </c>
      <c r="C11" s="20" t="s">
        <v>554</v>
      </c>
      <c r="D11" s="51">
        <v>10</v>
      </c>
      <c r="E11" s="65"/>
      <c r="F11" s="28"/>
      <c r="G11" s="48">
        <f>D11/100</f>
        <v>0.1</v>
      </c>
      <c r="H11" s="163">
        <f>(D11*$D$2)/1000</f>
        <v>6</v>
      </c>
      <c r="I11" s="29"/>
      <c r="J11" s="52" t="s">
        <v>160</v>
      </c>
      <c r="K11" s="20"/>
      <c r="L11" s="51"/>
      <c r="M11" s="11"/>
      <c r="N11" s="11"/>
      <c r="O11" s="49"/>
      <c r="P11" s="163"/>
      <c r="Q11" s="29"/>
      <c r="R11" s="37" t="s">
        <v>411</v>
      </c>
      <c r="S11" s="387" t="s">
        <v>578</v>
      </c>
      <c r="T11" s="385">
        <v>45</v>
      </c>
      <c r="U11" s="425">
        <f>T11/60</f>
        <v>0.75</v>
      </c>
      <c r="V11" s="370"/>
      <c r="W11" s="407"/>
      <c r="X11" s="362">
        <f>(T11*'[2]0301~0302'!$D$2)/1000</f>
        <v>72</v>
      </c>
      <c r="Y11" s="423" t="s">
        <v>416</v>
      </c>
      <c r="Z11" s="37" t="s">
        <v>593</v>
      </c>
      <c r="AA11" s="85"/>
      <c r="AB11" s="36"/>
      <c r="AC11" s="28"/>
      <c r="AD11" s="28"/>
      <c r="AE11" s="48"/>
      <c r="AF11" s="163"/>
      <c r="AG11" s="29"/>
      <c r="AH11" s="201" t="s">
        <v>109</v>
      </c>
      <c r="AI11" s="20" t="s">
        <v>597</v>
      </c>
      <c r="AJ11" s="51">
        <v>10</v>
      </c>
      <c r="AK11" s="65"/>
      <c r="AL11" s="28"/>
      <c r="AM11" s="48">
        <f>AJ11/100</f>
        <v>0.1</v>
      </c>
      <c r="AN11" s="163">
        <f>(AJ11*$D$2)/1000</f>
        <v>6</v>
      </c>
      <c r="AO11" s="29"/>
    </row>
    <row r="12" spans="1:41" s="30" customFormat="1" ht="14.1" customHeight="1" x14ac:dyDescent="0.25">
      <c r="A12" s="542"/>
      <c r="B12" s="52" t="s">
        <v>498</v>
      </c>
      <c r="C12" s="51"/>
      <c r="D12" s="479"/>
      <c r="E12" s="54"/>
      <c r="F12" s="28"/>
      <c r="G12" s="48"/>
      <c r="H12" s="29"/>
      <c r="I12" s="29"/>
      <c r="J12" s="331"/>
      <c r="K12" s="20"/>
      <c r="L12" s="51"/>
      <c r="M12" s="38"/>
      <c r="N12" s="38"/>
      <c r="O12" s="34"/>
      <c r="P12" s="163"/>
      <c r="Q12" s="29"/>
      <c r="R12" s="52" t="s">
        <v>579</v>
      </c>
      <c r="S12" s="387" t="s">
        <v>580</v>
      </c>
      <c r="T12" s="385">
        <v>35</v>
      </c>
      <c r="U12" s="370"/>
      <c r="V12" s="370"/>
      <c r="W12" s="407">
        <f>T12/100</f>
        <v>0.35</v>
      </c>
      <c r="X12" s="362">
        <f>(T12*'[2]0301~0302'!$D$2)/1000</f>
        <v>56</v>
      </c>
      <c r="Y12" s="423"/>
      <c r="Z12" s="37" t="s">
        <v>584</v>
      </c>
      <c r="AA12" s="85"/>
      <c r="AB12" s="36"/>
      <c r="AC12" s="28"/>
      <c r="AD12" s="28"/>
      <c r="AE12" s="28"/>
      <c r="AF12" s="163"/>
      <c r="AG12" s="159"/>
      <c r="AH12" s="201" t="s">
        <v>594</v>
      </c>
      <c r="AI12" s="20"/>
      <c r="AJ12" s="51"/>
      <c r="AK12" s="28"/>
      <c r="AL12" s="28"/>
      <c r="AM12" s="123"/>
      <c r="AN12" s="163"/>
      <c r="AO12" s="29"/>
    </row>
    <row r="13" spans="1:41" s="30" customFormat="1" ht="14.1" customHeight="1" x14ac:dyDescent="0.25">
      <c r="A13" s="542"/>
      <c r="B13" s="213"/>
      <c r="C13" s="17"/>
      <c r="D13" s="94"/>
      <c r="E13" s="65"/>
      <c r="F13" s="51"/>
      <c r="G13" s="48"/>
      <c r="H13" s="163"/>
      <c r="I13" s="29"/>
      <c r="J13" s="37"/>
      <c r="K13" s="220"/>
      <c r="L13" s="11"/>
      <c r="M13" s="38"/>
      <c r="N13" s="38"/>
      <c r="O13" s="34"/>
      <c r="P13" s="163"/>
      <c r="Q13" s="29"/>
      <c r="R13" s="52"/>
      <c r="S13" s="20"/>
      <c r="T13" s="51"/>
      <c r="U13" s="28"/>
      <c r="V13" s="28"/>
      <c r="W13" s="150"/>
      <c r="X13" s="163"/>
      <c r="Y13" s="244"/>
      <c r="Z13" s="263" t="s">
        <v>589</v>
      </c>
      <c r="AA13" s="17"/>
      <c r="AB13" s="36"/>
      <c r="AC13" s="65"/>
      <c r="AD13" s="51"/>
      <c r="AE13" s="48"/>
      <c r="AF13" s="163"/>
      <c r="AG13" s="29"/>
      <c r="AH13" s="201" t="s">
        <v>167</v>
      </c>
      <c r="AI13" s="20"/>
      <c r="AJ13" s="51"/>
      <c r="AK13" s="38"/>
      <c r="AL13" s="38"/>
      <c r="AM13" s="34"/>
      <c r="AN13" s="163"/>
      <c r="AO13" s="29"/>
    </row>
    <row r="14" spans="1:41" s="30" customFormat="1" ht="14.1" customHeight="1" x14ac:dyDescent="0.25">
      <c r="A14" s="542"/>
      <c r="B14" s="213"/>
      <c r="C14" s="20"/>
      <c r="D14" s="150"/>
      <c r="E14" s="54"/>
      <c r="F14" s="28"/>
      <c r="G14" s="48"/>
      <c r="H14" s="163"/>
      <c r="I14" s="29"/>
      <c r="J14" s="40"/>
      <c r="K14" s="17"/>
      <c r="L14" s="33"/>
      <c r="M14" s="38"/>
      <c r="N14" s="43"/>
      <c r="O14" s="48"/>
      <c r="P14" s="163"/>
      <c r="Q14" s="29"/>
      <c r="R14" s="52"/>
      <c r="S14" s="20"/>
      <c r="T14" s="51"/>
      <c r="U14" s="43"/>
      <c r="V14" s="43"/>
      <c r="W14" s="44"/>
      <c r="X14" s="163"/>
      <c r="Y14" s="29"/>
      <c r="Z14" s="58"/>
      <c r="AA14" s="64"/>
      <c r="AB14" s="65"/>
      <c r="AC14" s="54"/>
      <c r="AD14" s="28"/>
      <c r="AE14" s="48"/>
      <c r="AF14" s="163"/>
      <c r="AG14" s="295"/>
      <c r="AH14" s="213"/>
      <c r="AI14" s="20"/>
      <c r="AJ14" s="51"/>
      <c r="AK14" s="90"/>
      <c r="AL14" s="43"/>
      <c r="AM14" s="48"/>
      <c r="AN14" s="163"/>
      <c r="AO14" s="29"/>
    </row>
    <row r="15" spans="1:41" s="30" customFormat="1" ht="14.1" customHeight="1" x14ac:dyDescent="0.25">
      <c r="A15" s="542"/>
      <c r="B15" s="212"/>
      <c r="C15" s="20"/>
      <c r="D15" s="150"/>
      <c r="E15" s="11"/>
      <c r="F15" s="60"/>
      <c r="G15" s="48"/>
      <c r="H15" s="163"/>
      <c r="I15" s="29"/>
      <c r="J15" s="61"/>
      <c r="K15" s="108"/>
      <c r="L15" s="35"/>
      <c r="M15" s="46"/>
      <c r="N15" s="43"/>
      <c r="O15" s="48"/>
      <c r="P15" s="163"/>
      <c r="Q15" s="29"/>
      <c r="R15" s="52"/>
      <c r="S15" s="20"/>
      <c r="T15" s="51"/>
      <c r="U15" s="28"/>
      <c r="V15" s="28"/>
      <c r="W15" s="48"/>
      <c r="X15" s="163"/>
      <c r="Y15" s="29"/>
      <c r="Z15" s="54"/>
      <c r="AA15" s="17"/>
      <c r="AB15" s="36"/>
      <c r="AC15" s="38"/>
      <c r="AD15" s="38"/>
      <c r="AE15" s="172"/>
      <c r="AF15" s="163"/>
      <c r="AG15" s="29"/>
      <c r="AH15" s="221"/>
      <c r="AI15" s="20"/>
      <c r="AJ15" s="118"/>
      <c r="AK15" s="33"/>
      <c r="AL15" s="43"/>
      <c r="AM15" s="43"/>
      <c r="AN15" s="163"/>
      <c r="AO15" s="29"/>
    </row>
    <row r="16" spans="1:41" s="30" customFormat="1" ht="14.1" customHeight="1" x14ac:dyDescent="0.25">
      <c r="A16" s="543" t="s">
        <v>172</v>
      </c>
      <c r="B16" s="322" t="s">
        <v>146</v>
      </c>
      <c r="C16" s="20" t="s">
        <v>147</v>
      </c>
      <c r="D16" s="123">
        <v>2</v>
      </c>
      <c r="E16" s="98"/>
      <c r="F16" s="323"/>
      <c r="G16" s="49">
        <f>D16/100</f>
        <v>0.02</v>
      </c>
      <c r="H16" s="163">
        <f>(D16*$D$2)/1000</f>
        <v>1.2</v>
      </c>
      <c r="I16" s="29"/>
      <c r="J16" s="341" t="s">
        <v>275</v>
      </c>
      <c r="K16" s="17" t="s">
        <v>130</v>
      </c>
      <c r="L16" s="33">
        <v>60</v>
      </c>
      <c r="M16" s="28"/>
      <c r="N16" s="28"/>
      <c r="O16" s="123">
        <f>L16/100</f>
        <v>0.6</v>
      </c>
      <c r="P16" s="163">
        <f>(L16*$D$2)/1000</f>
        <v>36</v>
      </c>
      <c r="Q16" s="155"/>
      <c r="R16" s="66" t="s">
        <v>581</v>
      </c>
      <c r="S16" s="484" t="s">
        <v>582</v>
      </c>
      <c r="T16" s="338">
        <v>75</v>
      </c>
      <c r="U16" s="28"/>
      <c r="V16" s="28">
        <f>T16/40</f>
        <v>1.875</v>
      </c>
      <c r="W16" s="28"/>
      <c r="X16" s="163"/>
      <c r="Y16" s="29"/>
      <c r="Z16" s="200" t="s">
        <v>129</v>
      </c>
      <c r="AA16" s="20" t="s">
        <v>115</v>
      </c>
      <c r="AB16" s="51">
        <v>40</v>
      </c>
      <c r="AC16" s="28"/>
      <c r="AD16" s="28"/>
      <c r="AE16" s="123">
        <f>AB16/100</f>
        <v>0.4</v>
      </c>
      <c r="AF16" s="163">
        <f>(AB16*$D$2)/1000</f>
        <v>24</v>
      </c>
      <c r="AG16" s="155"/>
      <c r="AH16" s="47" t="s">
        <v>455</v>
      </c>
      <c r="AI16" s="20" t="s">
        <v>600</v>
      </c>
      <c r="AJ16" s="51">
        <v>40</v>
      </c>
      <c r="AK16" s="19"/>
      <c r="AL16" s="28">
        <f>AJ16/40</f>
        <v>1</v>
      </c>
      <c r="AM16" s="50"/>
      <c r="AN16" s="163">
        <f>(AJ16*$D$2)/1000</f>
        <v>24</v>
      </c>
      <c r="AO16" s="29"/>
    </row>
    <row r="17" spans="1:41" s="30" customFormat="1" ht="14.1" customHeight="1" x14ac:dyDescent="0.15">
      <c r="A17" s="543"/>
      <c r="B17" s="324" t="s">
        <v>148</v>
      </c>
      <c r="C17" s="20" t="s">
        <v>149</v>
      </c>
      <c r="D17" s="123">
        <v>60</v>
      </c>
      <c r="E17" s="28"/>
      <c r="F17" s="36"/>
      <c r="G17" s="49">
        <f>D17/100</f>
        <v>0.6</v>
      </c>
      <c r="H17" s="163">
        <f>(D17*$D$2)/1000</f>
        <v>36</v>
      </c>
      <c r="I17" s="29"/>
      <c r="J17" s="187" t="s">
        <v>276</v>
      </c>
      <c r="K17" s="17" t="s">
        <v>131</v>
      </c>
      <c r="L17" s="33">
        <v>10</v>
      </c>
      <c r="M17" s="28"/>
      <c r="N17" s="28"/>
      <c r="O17" s="123">
        <f>L17/100</f>
        <v>0.1</v>
      </c>
      <c r="P17" s="163">
        <f>(L17*$D$2)/1000</f>
        <v>6</v>
      </c>
      <c r="Q17" s="29"/>
      <c r="R17" s="52" t="s">
        <v>411</v>
      </c>
      <c r="S17" s="22" t="s">
        <v>583</v>
      </c>
      <c r="T17" s="51"/>
      <c r="U17" s="11"/>
      <c r="V17" s="28"/>
      <c r="W17" s="48"/>
      <c r="X17" s="163"/>
      <c r="Y17" s="29"/>
      <c r="Z17" s="201" t="s">
        <v>106</v>
      </c>
      <c r="AA17" s="240" t="s">
        <v>162</v>
      </c>
      <c r="AB17" s="241">
        <v>50</v>
      </c>
      <c r="AC17" s="242"/>
      <c r="AD17" s="242">
        <f>AB17/55</f>
        <v>0.90909090909090906</v>
      </c>
      <c r="AE17" s="315"/>
      <c r="AF17" s="243">
        <f>(AB17*$D$2)/1000</f>
        <v>30</v>
      </c>
      <c r="AG17" s="251" t="s">
        <v>73</v>
      </c>
      <c r="AH17" s="52" t="s">
        <v>601</v>
      </c>
      <c r="AI17" s="20" t="s">
        <v>602</v>
      </c>
      <c r="AJ17" s="36">
        <v>15</v>
      </c>
      <c r="AK17" s="429"/>
      <c r="AL17" s="180"/>
      <c r="AM17" s="182"/>
      <c r="AN17" s="430">
        <f>(AJ17*$D$2)/1000</f>
        <v>9</v>
      </c>
      <c r="AO17" s="155"/>
    </row>
    <row r="18" spans="1:41" s="30" customFormat="1" ht="14.1" customHeight="1" x14ac:dyDescent="0.25">
      <c r="A18" s="543"/>
      <c r="B18" s="324" t="s">
        <v>150</v>
      </c>
      <c r="C18" s="85" t="s">
        <v>143</v>
      </c>
      <c r="D18" s="36">
        <v>10</v>
      </c>
      <c r="E18" s="28"/>
      <c r="F18" s="264">
        <f>D18/35</f>
        <v>0.2857142857142857</v>
      </c>
      <c r="G18" s="81"/>
      <c r="H18" s="163">
        <f>(D18*$D$2)/1000</f>
        <v>6</v>
      </c>
      <c r="I18" s="29" t="s">
        <v>74</v>
      </c>
      <c r="J18" s="52" t="s">
        <v>126</v>
      </c>
      <c r="K18" s="20" t="s">
        <v>168</v>
      </c>
      <c r="L18" s="51">
        <v>0.5</v>
      </c>
      <c r="M18" s="53"/>
      <c r="N18" s="49">
        <f>L18/10</f>
        <v>0.05</v>
      </c>
      <c r="O18" s="50"/>
      <c r="P18" s="342">
        <f>(L18*$D$2)/1000</f>
        <v>0.3</v>
      </c>
      <c r="Q18" s="29"/>
      <c r="R18" s="339" t="s">
        <v>452</v>
      </c>
      <c r="S18" s="48"/>
      <c r="T18" s="48"/>
      <c r="U18" s="38"/>
      <c r="V18" s="38"/>
      <c r="W18" s="48"/>
      <c r="X18" s="163"/>
      <c r="Y18" s="29"/>
      <c r="Z18" s="201" t="s">
        <v>71</v>
      </c>
      <c r="AA18" s="20" t="s">
        <v>145</v>
      </c>
      <c r="AB18" s="51">
        <v>5</v>
      </c>
      <c r="AC18" s="53"/>
      <c r="AD18" s="28"/>
      <c r="AE18" s="123">
        <f>AB18/100</f>
        <v>0.05</v>
      </c>
      <c r="AF18" s="163">
        <f>(AB18*$D$2)/1000</f>
        <v>3</v>
      </c>
      <c r="AG18" s="29"/>
      <c r="AH18" s="52" t="s">
        <v>541</v>
      </c>
      <c r="AI18" s="20" t="s">
        <v>603</v>
      </c>
      <c r="AJ18" s="51">
        <v>1</v>
      </c>
      <c r="AK18" s="11"/>
      <c r="AL18" s="11"/>
      <c r="AM18" s="50"/>
      <c r="AN18" s="163">
        <f>(AJ18*$D$2)/1000</f>
        <v>0.6</v>
      </c>
      <c r="AO18" s="29"/>
    </row>
    <row r="19" spans="1:41" s="30" customFormat="1" ht="14.1" customHeight="1" x14ac:dyDescent="0.25">
      <c r="A19" s="543"/>
      <c r="B19" s="324" t="s">
        <v>151</v>
      </c>
      <c r="C19" s="325" t="s">
        <v>116</v>
      </c>
      <c r="D19" s="326">
        <v>1</v>
      </c>
      <c r="E19" s="90"/>
      <c r="F19" s="28"/>
      <c r="G19" s="48"/>
      <c r="H19" s="163"/>
      <c r="I19" s="29"/>
      <c r="J19" s="52" t="s">
        <v>127</v>
      </c>
      <c r="K19" s="20" t="s">
        <v>277</v>
      </c>
      <c r="L19" s="51">
        <v>20</v>
      </c>
      <c r="M19" s="53"/>
      <c r="N19" s="49">
        <f>L19/40</f>
        <v>0.5</v>
      </c>
      <c r="O19" s="50"/>
      <c r="P19" s="342">
        <f>(L19*$D$2)/1000</f>
        <v>12</v>
      </c>
      <c r="Q19" s="29"/>
      <c r="R19" s="52" t="s">
        <v>584</v>
      </c>
      <c r="S19" s="48"/>
      <c r="T19" s="48"/>
      <c r="U19" s="28"/>
      <c r="V19" s="11"/>
      <c r="W19" s="48"/>
      <c r="X19" s="163"/>
      <c r="Y19" s="29"/>
      <c r="Z19" s="201" t="s">
        <v>163</v>
      </c>
      <c r="AA19" s="51"/>
      <c r="AB19" s="51"/>
      <c r="AC19" s="53"/>
      <c r="AD19" s="49"/>
      <c r="AE19" s="50"/>
      <c r="AF19" s="163"/>
      <c r="AG19" s="29"/>
      <c r="AH19" s="52" t="s">
        <v>144</v>
      </c>
      <c r="AI19" s="20" t="s">
        <v>551</v>
      </c>
      <c r="AJ19" s="51"/>
      <c r="AK19" s="11"/>
      <c r="AL19" s="11"/>
      <c r="AM19" s="50"/>
      <c r="AN19" s="163">
        <f>(AJ19*$D$2)/1000</f>
        <v>0</v>
      </c>
      <c r="AO19" s="29"/>
    </row>
    <row r="20" spans="1:41" s="30" customFormat="1" ht="14.1" customHeight="1" x14ac:dyDescent="0.25">
      <c r="A20" s="543"/>
      <c r="B20" s="213" t="s">
        <v>53</v>
      </c>
      <c r="C20" s="103"/>
      <c r="D20" s="51"/>
      <c r="E20" s="98"/>
      <c r="F20" s="50"/>
      <c r="G20" s="48"/>
      <c r="H20" s="163"/>
      <c r="I20" s="29"/>
      <c r="J20" s="52" t="s">
        <v>128</v>
      </c>
      <c r="K20" s="149"/>
      <c r="L20" s="150"/>
      <c r="M20" s="81"/>
      <c r="N20" s="51"/>
      <c r="O20" s="28"/>
      <c r="P20" s="163"/>
      <c r="Q20" s="29"/>
      <c r="R20" s="52"/>
      <c r="S20" s="20"/>
      <c r="T20" s="51"/>
      <c r="U20" s="38"/>
      <c r="V20" s="38"/>
      <c r="W20" s="172"/>
      <c r="X20" s="163"/>
      <c r="Y20" s="29"/>
      <c r="Z20" s="324"/>
      <c r="AA20" s="328"/>
      <c r="AB20" s="329"/>
      <c r="AC20" s="81"/>
      <c r="AD20" s="51"/>
      <c r="AE20" s="28"/>
      <c r="AF20" s="163"/>
      <c r="AG20" s="29"/>
      <c r="AH20" s="52" t="s">
        <v>280</v>
      </c>
      <c r="AI20" s="20" t="s">
        <v>604</v>
      </c>
      <c r="AJ20" s="385">
        <v>15</v>
      </c>
      <c r="AK20" s="370"/>
      <c r="AL20" s="370"/>
      <c r="AM20" s="407">
        <f>AJ20/100</f>
        <v>0.15</v>
      </c>
      <c r="AN20" s="362">
        <f>(AJ20*$D$2)/1000</f>
        <v>9</v>
      </c>
      <c r="AO20" s="29"/>
    </row>
    <row r="21" spans="1:41" s="30" customFormat="1" ht="14.1" customHeight="1" x14ac:dyDescent="0.25">
      <c r="A21" s="542"/>
      <c r="B21" s="263"/>
      <c r="C21" s="36"/>
      <c r="D21" s="36"/>
      <c r="E21" s="253"/>
      <c r="F21" s="28"/>
      <c r="G21" s="36"/>
      <c r="H21" s="163"/>
      <c r="I21" s="29"/>
      <c r="J21" s="148" t="s">
        <v>53</v>
      </c>
      <c r="K21" s="20"/>
      <c r="L21" s="51"/>
      <c r="M21" s="38"/>
      <c r="N21" s="38"/>
      <c r="O21" s="50"/>
      <c r="P21" s="163"/>
      <c r="Q21" s="106"/>
      <c r="R21" s="52"/>
      <c r="S21" s="20"/>
      <c r="T21" s="51"/>
      <c r="U21" s="38"/>
      <c r="V21" s="38"/>
      <c r="W21" s="172"/>
      <c r="X21" s="163"/>
      <c r="Y21" s="29"/>
      <c r="Z21" s="52"/>
      <c r="AA21" s="20"/>
      <c r="AB21" s="51"/>
      <c r="AC21" s="38"/>
      <c r="AD21" s="38"/>
      <c r="AE21" s="50"/>
      <c r="AF21" s="163"/>
      <c r="AG21" s="106"/>
      <c r="AH21" s="213"/>
      <c r="AI21" s="20"/>
      <c r="AJ21" s="51"/>
      <c r="AK21" s="38"/>
      <c r="AL21" s="38"/>
      <c r="AM21" s="50"/>
      <c r="AN21" s="163"/>
      <c r="AO21" s="106"/>
    </row>
    <row r="22" spans="1:41" s="30" customFormat="1" ht="14.1" customHeight="1" x14ac:dyDescent="0.25">
      <c r="A22" s="542"/>
      <c r="B22" s="327"/>
      <c r="C22" s="103"/>
      <c r="D22" s="51"/>
      <c r="E22" s="11"/>
      <c r="F22" s="11"/>
      <c r="G22" s="19"/>
      <c r="H22" s="163"/>
      <c r="I22" s="26"/>
      <c r="J22" s="79"/>
      <c r="K22" s="20"/>
      <c r="L22" s="51"/>
      <c r="M22" s="110"/>
      <c r="N22" s="28"/>
      <c r="O22" s="33"/>
      <c r="P22" s="163"/>
      <c r="Q22" s="29"/>
      <c r="R22" s="37"/>
      <c r="S22" s="17"/>
      <c r="T22" s="36"/>
      <c r="U22" s="60"/>
      <c r="V22" s="28"/>
      <c r="W22" s="36"/>
      <c r="X22" s="163"/>
      <c r="Y22" s="29"/>
      <c r="Z22" s="52"/>
      <c r="AA22" s="17"/>
      <c r="AB22" s="36"/>
      <c r="AC22" s="70"/>
      <c r="AD22" s="70"/>
      <c r="AE22" s="70"/>
      <c r="AF22" s="163"/>
      <c r="AG22" s="26"/>
      <c r="AH22" s="213"/>
      <c r="AI22" s="86"/>
      <c r="AJ22" s="11"/>
      <c r="AK22" s="54"/>
      <c r="AL22" s="49"/>
      <c r="AM22" s="28"/>
      <c r="AN22" s="163"/>
      <c r="AO22" s="29"/>
    </row>
    <row r="23" spans="1:41" s="30" customFormat="1" ht="14.1" customHeight="1" x14ac:dyDescent="0.25">
      <c r="A23" s="542"/>
      <c r="B23" s="82"/>
      <c r="C23" s="328"/>
      <c r="D23" s="329"/>
      <c r="E23" s="11"/>
      <c r="F23" s="11"/>
      <c r="G23" s="19"/>
      <c r="H23" s="163"/>
      <c r="I23" s="26"/>
      <c r="J23" s="82"/>
      <c r="K23" s="92"/>
      <c r="L23" s="93"/>
      <c r="M23" s="261"/>
      <c r="N23" s="60"/>
      <c r="O23" s="11"/>
      <c r="P23" s="163"/>
      <c r="Q23" s="244"/>
      <c r="R23" s="38"/>
      <c r="S23" s="17"/>
      <c r="T23" s="36"/>
      <c r="U23" s="100"/>
      <c r="V23" s="60"/>
      <c r="W23" s="11"/>
      <c r="X23" s="163"/>
      <c r="Y23" s="29"/>
      <c r="Z23" s="332"/>
      <c r="AA23" s="73"/>
      <c r="AB23" s="11"/>
      <c r="AC23" s="11"/>
      <c r="AD23" s="11"/>
      <c r="AE23" s="11"/>
      <c r="AF23" s="163"/>
      <c r="AG23" s="26"/>
      <c r="AH23" s="101"/>
      <c r="AI23" s="86"/>
      <c r="AJ23" s="11"/>
      <c r="AK23" s="44"/>
      <c r="AL23" s="60"/>
      <c r="AM23" s="11"/>
      <c r="AN23" s="163"/>
      <c r="AO23" s="29"/>
    </row>
    <row r="24" spans="1:41" s="30" customFormat="1" ht="14.1" customHeight="1" x14ac:dyDescent="0.25">
      <c r="A24" s="543" t="s">
        <v>173</v>
      </c>
      <c r="B24" s="120" t="s">
        <v>152</v>
      </c>
      <c r="C24" s="240" t="s">
        <v>153</v>
      </c>
      <c r="D24" s="249">
        <v>100</v>
      </c>
      <c r="E24" s="250"/>
      <c r="F24" s="250"/>
      <c r="G24" s="245">
        <f>D24/100</f>
        <v>1</v>
      </c>
      <c r="H24" s="243">
        <f>(D24*$D$2)/1000</f>
        <v>60</v>
      </c>
      <c r="I24" s="251" t="s">
        <v>135</v>
      </c>
      <c r="J24" s="120" t="s">
        <v>111</v>
      </c>
      <c r="K24" s="240" t="s">
        <v>112</v>
      </c>
      <c r="L24" s="249">
        <v>75</v>
      </c>
      <c r="M24" s="242"/>
      <c r="N24" s="250"/>
      <c r="O24" s="245">
        <f>L24/100</f>
        <v>0.75</v>
      </c>
      <c r="P24" s="243">
        <f>(L24*$D$2)/1000</f>
        <v>45</v>
      </c>
      <c r="Q24" s="262" t="s">
        <v>113</v>
      </c>
      <c r="R24" s="84" t="s">
        <v>532</v>
      </c>
      <c r="S24" s="280" t="s">
        <v>464</v>
      </c>
      <c r="T24" s="350">
        <v>80</v>
      </c>
      <c r="U24" s="351"/>
      <c r="V24" s="351"/>
      <c r="W24" s="352">
        <f>T24/100</f>
        <v>0.8</v>
      </c>
      <c r="X24" s="316">
        <f>(T24*$D$2)/1000</f>
        <v>48</v>
      </c>
      <c r="Y24" s="284" t="s">
        <v>419</v>
      </c>
      <c r="Z24" s="120" t="s">
        <v>72</v>
      </c>
      <c r="AA24" s="240" t="s">
        <v>38</v>
      </c>
      <c r="AB24" s="314">
        <v>100</v>
      </c>
      <c r="AC24" s="242"/>
      <c r="AD24" s="242"/>
      <c r="AE24" s="48">
        <f>AB24/100</f>
        <v>1</v>
      </c>
      <c r="AF24" s="243">
        <f>(AB24*$D$2)/1000</f>
        <v>60</v>
      </c>
      <c r="AG24" s="251" t="s">
        <v>73</v>
      </c>
      <c r="AH24" s="120" t="s">
        <v>72</v>
      </c>
      <c r="AI24" s="240" t="s">
        <v>38</v>
      </c>
      <c r="AJ24" s="249">
        <v>75</v>
      </c>
      <c r="AK24" s="250"/>
      <c r="AL24" s="250"/>
      <c r="AM24" s="245">
        <f>AJ24/100</f>
        <v>0.75</v>
      </c>
      <c r="AN24" s="243">
        <f>(AJ24*$D$2)/1000</f>
        <v>45</v>
      </c>
      <c r="AO24" s="251" t="s">
        <v>73</v>
      </c>
    </row>
    <row r="25" spans="1:41" s="30" customFormat="1" ht="14.1" customHeight="1" x14ac:dyDescent="0.25">
      <c r="A25" s="543"/>
      <c r="B25" s="120" t="s">
        <v>154</v>
      </c>
      <c r="C25" s="557" t="s">
        <v>155</v>
      </c>
      <c r="D25" s="51"/>
      <c r="E25" s="330"/>
      <c r="F25" s="28"/>
      <c r="G25" s="48"/>
      <c r="H25" s="163"/>
      <c r="I25" s="29"/>
      <c r="J25" s="120" t="s">
        <v>77</v>
      </c>
      <c r="K25" s="557" t="s">
        <v>36</v>
      </c>
      <c r="L25" s="57"/>
      <c r="M25" s="53"/>
      <c r="N25" s="28"/>
      <c r="O25" s="50"/>
      <c r="P25" s="163"/>
      <c r="Q25" s="29"/>
      <c r="R25" s="84" t="s">
        <v>450</v>
      </c>
      <c r="S25" s="563" t="s">
        <v>468</v>
      </c>
      <c r="T25" s="36"/>
      <c r="U25" s="294"/>
      <c r="V25" s="28"/>
      <c r="W25" s="81"/>
      <c r="X25" s="163"/>
      <c r="Y25" s="29"/>
      <c r="Z25" s="120" t="s">
        <v>71</v>
      </c>
      <c r="AA25" s="557" t="s">
        <v>36</v>
      </c>
      <c r="AB25" s="57"/>
      <c r="AC25" s="28"/>
      <c r="AD25" s="28"/>
      <c r="AE25" s="28"/>
      <c r="AF25" s="163"/>
      <c r="AG25" s="29"/>
      <c r="AH25" s="120" t="s">
        <v>71</v>
      </c>
      <c r="AI25" s="557" t="s">
        <v>36</v>
      </c>
      <c r="AJ25" s="104"/>
      <c r="AK25" s="53"/>
      <c r="AL25" s="28"/>
      <c r="AM25" s="50"/>
      <c r="AN25" s="163"/>
      <c r="AO25" s="29"/>
    </row>
    <row r="26" spans="1:41" s="30" customFormat="1" ht="14.1" customHeight="1" x14ac:dyDescent="0.25">
      <c r="A26" s="543"/>
      <c r="B26" s="120" t="s">
        <v>136</v>
      </c>
      <c r="C26" s="558"/>
      <c r="D26" s="51"/>
      <c r="E26" s="63"/>
      <c r="F26" s="60"/>
      <c r="G26" s="48"/>
      <c r="H26" s="163"/>
      <c r="I26" s="29"/>
      <c r="J26" s="120" t="s">
        <v>37</v>
      </c>
      <c r="K26" s="558"/>
      <c r="L26" s="62"/>
      <c r="M26" s="53"/>
      <c r="N26" s="60"/>
      <c r="O26" s="50"/>
      <c r="P26" s="163"/>
      <c r="Q26" s="26"/>
      <c r="R26" s="84" t="s">
        <v>448</v>
      </c>
      <c r="S26" s="569"/>
      <c r="T26" s="36"/>
      <c r="U26" s="63"/>
      <c r="V26" s="60"/>
      <c r="W26" s="253"/>
      <c r="X26" s="163"/>
      <c r="Y26" s="29"/>
      <c r="Z26" s="120" t="s">
        <v>37</v>
      </c>
      <c r="AA26" s="571"/>
      <c r="AB26" s="11"/>
      <c r="AC26" s="60"/>
      <c r="AD26" s="60"/>
      <c r="AE26" s="60"/>
      <c r="AF26" s="163"/>
      <c r="AG26" s="29"/>
      <c r="AH26" s="120" t="s">
        <v>37</v>
      </c>
      <c r="AI26" s="558"/>
      <c r="AJ26" s="104"/>
      <c r="AK26" s="53"/>
      <c r="AL26" s="60"/>
      <c r="AM26" s="50"/>
      <c r="AN26" s="163"/>
      <c r="AO26" s="29"/>
    </row>
    <row r="27" spans="1:41" s="30" customFormat="1" ht="14.1" customHeight="1" x14ac:dyDescent="0.25">
      <c r="A27" s="543"/>
      <c r="B27" s="38" t="s">
        <v>137</v>
      </c>
      <c r="C27" s="559"/>
      <c r="D27" s="51"/>
      <c r="E27" s="28"/>
      <c r="F27" s="28"/>
      <c r="G27" s="48"/>
      <c r="H27" s="163"/>
      <c r="I27" s="29"/>
      <c r="J27" s="38" t="s">
        <v>20</v>
      </c>
      <c r="K27" s="559"/>
      <c r="L27" s="51"/>
      <c r="M27" s="53"/>
      <c r="N27" s="28"/>
      <c r="O27" s="50"/>
      <c r="P27" s="163"/>
      <c r="Q27" s="29"/>
      <c r="R27" s="37" t="s">
        <v>460</v>
      </c>
      <c r="S27" s="570"/>
      <c r="T27" s="36"/>
      <c r="U27" s="28"/>
      <c r="V27" s="28"/>
      <c r="W27" s="253"/>
      <c r="X27" s="163"/>
      <c r="Y27" s="29"/>
      <c r="Z27" s="38" t="s">
        <v>20</v>
      </c>
      <c r="AA27" s="572"/>
      <c r="AB27" s="36"/>
      <c r="AC27" s="28"/>
      <c r="AD27" s="28"/>
      <c r="AE27" s="48"/>
      <c r="AF27" s="163"/>
      <c r="AG27" s="29"/>
      <c r="AH27" s="37" t="s">
        <v>20</v>
      </c>
      <c r="AI27" s="559"/>
      <c r="AJ27" s="33"/>
      <c r="AK27" s="53"/>
      <c r="AL27" s="28"/>
      <c r="AM27" s="50"/>
      <c r="AN27" s="163"/>
      <c r="AO27" s="29"/>
    </row>
    <row r="28" spans="1:41" s="30" customFormat="1" ht="14.1" customHeight="1" x14ac:dyDescent="0.25">
      <c r="A28" s="542" t="s">
        <v>7</v>
      </c>
      <c r="B28" s="47" t="s">
        <v>271</v>
      </c>
      <c r="C28" s="17" t="s">
        <v>272</v>
      </c>
      <c r="D28" s="36">
        <v>10</v>
      </c>
      <c r="E28" s="28"/>
      <c r="F28" s="36">
        <f>D28/55</f>
        <v>0.18181818181818182</v>
      </c>
      <c r="G28" s="49"/>
      <c r="H28" s="163">
        <f>(D28*$D$2)/1000</f>
        <v>6</v>
      </c>
      <c r="I28" s="29"/>
      <c r="J28" s="47" t="s">
        <v>256</v>
      </c>
      <c r="K28" s="85" t="s">
        <v>257</v>
      </c>
      <c r="L28" s="65">
        <v>50</v>
      </c>
      <c r="M28" s="57"/>
      <c r="N28" s="28"/>
      <c r="O28" s="48">
        <f>L28/100</f>
        <v>0.5</v>
      </c>
      <c r="P28" s="163">
        <f>(L28*$D$2)/1000</f>
        <v>30</v>
      </c>
      <c r="Q28" s="29"/>
      <c r="R28" s="35" t="s">
        <v>585</v>
      </c>
      <c r="S28" s="20" t="s">
        <v>587</v>
      </c>
      <c r="T28" s="51">
        <v>30</v>
      </c>
      <c r="U28" s="49"/>
      <c r="V28" s="49"/>
      <c r="W28" s="50">
        <f>T28/100</f>
        <v>0.3</v>
      </c>
      <c r="X28" s="163">
        <f>(T28*$D$2)/1000</f>
        <v>18</v>
      </c>
      <c r="Y28" s="29"/>
      <c r="Z28" s="200" t="s">
        <v>768</v>
      </c>
      <c r="AA28" s="20" t="s">
        <v>769</v>
      </c>
      <c r="AB28" s="98">
        <v>25</v>
      </c>
      <c r="AC28" s="28">
        <f>AB28/25</f>
        <v>1</v>
      </c>
      <c r="AD28" s="10"/>
      <c r="AE28" s="10"/>
      <c r="AF28" s="163">
        <v>10</v>
      </c>
      <c r="AG28" s="29"/>
      <c r="AH28" s="47" t="s">
        <v>770</v>
      </c>
      <c r="AI28" s="17" t="s">
        <v>771</v>
      </c>
      <c r="AJ28" s="36">
        <v>10</v>
      </c>
      <c r="AK28" s="28"/>
      <c r="AL28" s="36">
        <f>AJ28/55</f>
        <v>0.18181818181818182</v>
      </c>
      <c r="AM28" s="49"/>
      <c r="AN28" s="163">
        <f>(AJ28*$D$2)/1000</f>
        <v>6</v>
      </c>
      <c r="AO28" s="29"/>
    </row>
    <row r="29" spans="1:41" s="30" customFormat="1" ht="14.1" customHeight="1" x14ac:dyDescent="0.25">
      <c r="A29" s="542"/>
      <c r="B29" s="52" t="s">
        <v>268</v>
      </c>
      <c r="C29" s="20" t="s">
        <v>273</v>
      </c>
      <c r="D29" s="47">
        <v>30</v>
      </c>
      <c r="E29" s="180">
        <f>D29/60</f>
        <v>0.5</v>
      </c>
      <c r="F29" s="266"/>
      <c r="G29" s="182"/>
      <c r="H29" s="163">
        <f>(D29*$D$2)/1000</f>
        <v>18</v>
      </c>
      <c r="I29" s="155"/>
      <c r="J29" s="52" t="s">
        <v>87</v>
      </c>
      <c r="K29" s="64" t="s">
        <v>142</v>
      </c>
      <c r="L29" s="65">
        <v>15</v>
      </c>
      <c r="M29" s="53"/>
      <c r="N29" s="28">
        <f>L29*0.65/35</f>
        <v>0.27857142857142858</v>
      </c>
      <c r="O29" s="48"/>
      <c r="P29" s="163">
        <f t="shared" ref="P29" si="0">(L29*$D$2)/1000</f>
        <v>9</v>
      </c>
      <c r="Q29" s="29"/>
      <c r="R29" s="37" t="s">
        <v>586</v>
      </c>
      <c r="S29" s="20" t="s">
        <v>104</v>
      </c>
      <c r="T29" s="51">
        <v>15</v>
      </c>
      <c r="U29" s="28"/>
      <c r="V29" s="28">
        <f>T29*0.5/35</f>
        <v>0.21428571428571427</v>
      </c>
      <c r="W29" s="49"/>
      <c r="X29" s="163">
        <f t="shared" ref="X29" si="1">(T29*$D$2)/1000</f>
        <v>9</v>
      </c>
      <c r="Y29" s="29"/>
      <c r="Z29" s="201" t="s">
        <v>714</v>
      </c>
      <c r="AA29" s="20" t="s">
        <v>754</v>
      </c>
      <c r="AB29" s="51"/>
      <c r="AC29" s="28"/>
      <c r="AD29" s="28"/>
      <c r="AE29" s="57"/>
      <c r="AF29" s="29"/>
      <c r="AG29" s="29"/>
      <c r="AH29" s="52" t="s">
        <v>772</v>
      </c>
      <c r="AI29" s="20" t="s">
        <v>773</v>
      </c>
      <c r="AJ29" s="51">
        <v>30</v>
      </c>
      <c r="AK29" s="49"/>
      <c r="AL29" s="49"/>
      <c r="AM29" s="50">
        <f>AJ29/100</f>
        <v>0.3</v>
      </c>
      <c r="AN29" s="163">
        <f>(AJ29*$D$2)/1000</f>
        <v>18</v>
      </c>
      <c r="AO29" s="29"/>
    </row>
    <row r="30" spans="1:41" s="30" customFormat="1" ht="14.1" customHeight="1" x14ac:dyDescent="0.25">
      <c r="A30" s="542"/>
      <c r="B30" s="52" t="s">
        <v>274</v>
      </c>
      <c r="C30" s="22"/>
      <c r="D30" s="51"/>
      <c r="E30" s="184"/>
      <c r="F30" s="266"/>
      <c r="G30" s="182"/>
      <c r="H30" s="163"/>
      <c r="I30" s="155"/>
      <c r="J30" s="52" t="s">
        <v>45</v>
      </c>
      <c r="K30" s="64"/>
      <c r="L30" s="65"/>
      <c r="M30" s="56"/>
      <c r="N30" s="36"/>
      <c r="O30" s="51"/>
      <c r="P30" s="163"/>
      <c r="Q30" s="29"/>
      <c r="R30" s="37" t="s">
        <v>76</v>
      </c>
      <c r="S30" s="20"/>
      <c r="T30" s="51"/>
      <c r="U30" s="49"/>
      <c r="V30" s="49"/>
      <c r="W30" s="50"/>
      <c r="X30" s="163"/>
      <c r="Y30" s="29"/>
      <c r="Z30" s="201" t="s">
        <v>701</v>
      </c>
      <c r="AA30" s="20"/>
      <c r="AB30" s="51"/>
      <c r="AC30" s="57"/>
      <c r="AD30" s="57"/>
      <c r="AE30" s="50"/>
      <c r="AF30" s="29"/>
      <c r="AG30" s="29"/>
      <c r="AH30" s="37" t="s">
        <v>764</v>
      </c>
      <c r="AI30" s="22"/>
      <c r="AJ30" s="51"/>
      <c r="AK30" s="184"/>
      <c r="AL30" s="266"/>
      <c r="AM30" s="182"/>
      <c r="AN30" s="163"/>
      <c r="AO30" s="155"/>
    </row>
    <row r="31" spans="1:41" s="30" customFormat="1" ht="14.1" customHeight="1" x14ac:dyDescent="0.25">
      <c r="A31" s="542"/>
      <c r="B31" s="52" t="s">
        <v>224</v>
      </c>
      <c r="C31" s="22"/>
      <c r="D31" s="51"/>
      <c r="E31" s="187"/>
      <c r="F31" s="266"/>
      <c r="G31" s="182"/>
      <c r="H31" s="163"/>
      <c r="I31" s="29"/>
      <c r="J31" s="52" t="s">
        <v>69</v>
      </c>
      <c r="K31" s="20"/>
      <c r="L31" s="55"/>
      <c r="M31" s="56"/>
      <c r="N31" s="36"/>
      <c r="O31" s="51"/>
      <c r="P31" s="163"/>
      <c r="Q31" s="29"/>
      <c r="R31" s="37" t="s">
        <v>166</v>
      </c>
      <c r="S31" s="17"/>
      <c r="T31" s="36"/>
      <c r="U31" s="344"/>
      <c r="V31" s="344"/>
      <c r="W31" s="48"/>
      <c r="X31" s="163"/>
      <c r="Y31" s="71"/>
      <c r="Z31" s="201"/>
      <c r="AA31" s="20"/>
      <c r="AB31" s="51"/>
      <c r="AC31" s="69"/>
      <c r="AD31" s="69"/>
      <c r="AE31" s="69"/>
      <c r="AF31" s="29"/>
      <c r="AG31" s="29"/>
      <c r="AH31" s="37" t="s">
        <v>767</v>
      </c>
      <c r="AI31" s="22"/>
      <c r="AJ31" s="51"/>
      <c r="AK31" s="19"/>
      <c r="AL31" s="57"/>
      <c r="AM31" s="48"/>
      <c r="AN31" s="163"/>
      <c r="AO31" s="29"/>
    </row>
    <row r="32" spans="1:41" s="30" customFormat="1" ht="14.1" customHeight="1" x14ac:dyDescent="0.25">
      <c r="A32" s="542"/>
      <c r="B32" s="37"/>
      <c r="C32" s="265"/>
      <c r="D32" s="36"/>
      <c r="E32" s="72"/>
      <c r="F32" s="49"/>
      <c r="G32" s="50"/>
      <c r="H32" s="163"/>
      <c r="I32" s="145"/>
      <c r="J32" s="52" t="s">
        <v>4</v>
      </c>
      <c r="K32" s="343"/>
      <c r="L32" s="55"/>
      <c r="M32" s="55"/>
      <c r="N32" s="51"/>
      <c r="O32" s="54"/>
      <c r="P32" s="163"/>
      <c r="Q32" s="29"/>
      <c r="R32" s="37" t="s">
        <v>4</v>
      </c>
      <c r="S32" s="356"/>
      <c r="T32" s="36"/>
      <c r="U32" s="51"/>
      <c r="V32" s="51"/>
      <c r="W32" s="51"/>
      <c r="X32" s="163"/>
      <c r="Y32" s="29"/>
      <c r="Z32" s="201"/>
      <c r="AA32" s="17"/>
      <c r="AB32" s="36"/>
      <c r="AC32" s="51"/>
      <c r="AD32" s="51"/>
      <c r="AE32" s="51"/>
      <c r="AF32" s="202"/>
      <c r="AG32" s="29"/>
      <c r="AH32" s="37" t="s">
        <v>701</v>
      </c>
      <c r="AI32" s="357"/>
      <c r="AJ32" s="51"/>
      <c r="AK32" s="19"/>
      <c r="AL32" s="57"/>
      <c r="AM32" s="50"/>
      <c r="AN32" s="163"/>
      <c r="AO32" s="29"/>
    </row>
    <row r="33" spans="1:41" s="30" customFormat="1" ht="14.1" customHeight="1" x14ac:dyDescent="0.25">
      <c r="A33" s="542"/>
      <c r="B33" s="124"/>
      <c r="C33" s="125"/>
      <c r="D33" s="126"/>
      <c r="E33" s="127"/>
      <c r="F33" s="127"/>
      <c r="G33" s="127"/>
      <c r="H33" s="170"/>
      <c r="I33" s="128"/>
      <c r="J33" s="217"/>
      <c r="K33" s="215"/>
      <c r="L33" s="211"/>
      <c r="M33" s="109"/>
      <c r="N33" s="28"/>
      <c r="O33" s="33"/>
      <c r="P33" s="163"/>
      <c r="Q33" s="71"/>
      <c r="R33" s="124"/>
      <c r="S33" s="64"/>
      <c r="T33" s="126"/>
      <c r="U33" s="127"/>
      <c r="V33" s="127"/>
      <c r="W33" s="50"/>
      <c r="X33" s="170"/>
      <c r="Y33" s="146"/>
      <c r="Z33" s="124"/>
      <c r="AA33" s="125"/>
      <c r="AB33" s="126"/>
      <c r="AC33" s="127"/>
      <c r="AD33" s="127"/>
      <c r="AE33" s="127"/>
      <c r="AF33" s="170"/>
      <c r="AG33" s="146"/>
      <c r="AH33" s="124"/>
      <c r="AI33" s="125"/>
      <c r="AJ33" s="126"/>
      <c r="AK33" s="36"/>
      <c r="AL33" s="36"/>
      <c r="AM33" s="70"/>
      <c r="AN33" s="170"/>
      <c r="AO33" s="147"/>
    </row>
    <row r="34" spans="1:41" s="30" customFormat="1" ht="12" customHeight="1" x14ac:dyDescent="0.25">
      <c r="A34" s="542"/>
      <c r="B34" s="129"/>
      <c r="C34" s="125"/>
      <c r="D34" s="126"/>
      <c r="E34" s="130"/>
      <c r="F34" s="130"/>
      <c r="G34" s="130"/>
      <c r="H34" s="164"/>
      <c r="I34" s="128"/>
      <c r="J34" s="129"/>
      <c r="K34" s="125" t="s">
        <v>105</v>
      </c>
      <c r="L34" s="126">
        <v>1</v>
      </c>
      <c r="M34" s="127"/>
      <c r="N34" s="127"/>
      <c r="O34" s="127"/>
      <c r="P34" s="164"/>
      <c r="Q34" s="146"/>
      <c r="R34" s="129"/>
      <c r="S34" s="503"/>
      <c r="T34" s="126"/>
      <c r="U34" s="127"/>
      <c r="V34" s="127"/>
      <c r="W34" s="127"/>
      <c r="X34" s="164"/>
      <c r="Y34" s="146"/>
      <c r="Z34" s="66"/>
      <c r="AA34" s="503" t="s">
        <v>105</v>
      </c>
      <c r="AB34" s="126">
        <v>1</v>
      </c>
      <c r="AC34" s="127"/>
      <c r="AD34" s="127"/>
      <c r="AE34" s="127"/>
      <c r="AF34" s="164"/>
      <c r="AG34" s="146"/>
      <c r="AH34" s="129"/>
      <c r="AI34" s="125"/>
      <c r="AJ34" s="126"/>
      <c r="AK34" s="127"/>
      <c r="AL34" s="127"/>
      <c r="AM34" s="127"/>
      <c r="AN34" s="164"/>
      <c r="AO34" s="146"/>
    </row>
    <row r="35" spans="1:41" s="30" customFormat="1" ht="12" customHeight="1" x14ac:dyDescent="0.25">
      <c r="A35" s="542"/>
      <c r="B35" s="143"/>
      <c r="C35" s="233" t="s">
        <v>96</v>
      </c>
      <c r="D35" s="188"/>
      <c r="E35" s="189"/>
      <c r="F35" s="189"/>
      <c r="G35" s="189"/>
      <c r="H35" s="188" t="s">
        <v>322</v>
      </c>
      <c r="I35" s="196" t="s">
        <v>323</v>
      </c>
      <c r="J35" s="143"/>
      <c r="K35" s="233" t="s">
        <v>41</v>
      </c>
      <c r="L35" s="196"/>
      <c r="M35" s="189"/>
      <c r="N35" s="189"/>
      <c r="O35" s="189"/>
      <c r="P35" s="188" t="s">
        <v>322</v>
      </c>
      <c r="Q35" s="196" t="s">
        <v>323</v>
      </c>
      <c r="R35" s="143"/>
      <c r="S35" s="233" t="s">
        <v>41</v>
      </c>
      <c r="T35" s="196"/>
      <c r="U35" s="189"/>
      <c r="V35" s="189"/>
      <c r="W35" s="189"/>
      <c r="X35" s="188" t="s">
        <v>320</v>
      </c>
      <c r="Y35" s="196" t="s">
        <v>321</v>
      </c>
      <c r="Z35" s="143"/>
      <c r="AA35" s="233" t="s">
        <v>41</v>
      </c>
      <c r="AB35" s="188"/>
      <c r="AC35" s="189"/>
      <c r="AD35" s="189"/>
      <c r="AE35" s="189"/>
      <c r="AF35" s="188" t="s">
        <v>322</v>
      </c>
      <c r="AG35" s="196" t="s">
        <v>323</v>
      </c>
      <c r="AH35" s="143"/>
      <c r="AI35" s="233" t="s">
        <v>41</v>
      </c>
      <c r="AJ35" s="188"/>
      <c r="AK35" s="189"/>
      <c r="AL35" s="189"/>
      <c r="AM35" s="189"/>
      <c r="AN35" s="188" t="s">
        <v>322</v>
      </c>
      <c r="AO35" s="196" t="s">
        <v>323</v>
      </c>
    </row>
    <row r="36" spans="1:41" s="74" customFormat="1" ht="12" customHeight="1" x14ac:dyDescent="0.25">
      <c r="A36" s="551" t="s">
        <v>39</v>
      </c>
      <c r="B36" s="560" t="s">
        <v>97</v>
      </c>
      <c r="C36" s="192" t="s">
        <v>63</v>
      </c>
      <c r="D36" s="267"/>
      <c r="E36" s="268"/>
      <c r="F36" s="268"/>
      <c r="G36" s="268"/>
      <c r="H36" s="267">
        <v>4.5</v>
      </c>
      <c r="I36" s="270">
        <f>SUM(E5:E34)</f>
        <v>5.5</v>
      </c>
      <c r="J36" s="554" t="s">
        <v>119</v>
      </c>
      <c r="K36" s="192" t="s">
        <v>63</v>
      </c>
      <c r="L36" s="267"/>
      <c r="M36" s="268"/>
      <c r="N36" s="268"/>
      <c r="O36" s="268"/>
      <c r="P36" s="267">
        <v>4.5</v>
      </c>
      <c r="Q36" s="270">
        <f>SUM(M5:M34)</f>
        <v>5.5</v>
      </c>
      <c r="R36" s="554" t="s">
        <v>39</v>
      </c>
      <c r="S36" s="192" t="s">
        <v>57</v>
      </c>
      <c r="T36" s="267"/>
      <c r="U36" s="268"/>
      <c r="V36" s="268"/>
      <c r="W36" s="268"/>
      <c r="X36" s="267">
        <v>4.5</v>
      </c>
      <c r="Y36" s="270">
        <f>SUM(U5:U34)</f>
        <v>6.083333333333333</v>
      </c>
      <c r="Z36" s="554"/>
      <c r="AA36" s="192" t="s">
        <v>63</v>
      </c>
      <c r="AB36" s="267"/>
      <c r="AC36" s="268"/>
      <c r="AD36" s="268"/>
      <c r="AE36" s="268"/>
      <c r="AF36" s="267">
        <v>4.5</v>
      </c>
      <c r="AG36" s="270">
        <f>SUM(AC5:AC34)</f>
        <v>6</v>
      </c>
      <c r="AH36" s="554" t="s">
        <v>119</v>
      </c>
      <c r="AI36" s="192" t="s">
        <v>63</v>
      </c>
      <c r="AJ36" s="267"/>
      <c r="AK36" s="268"/>
      <c r="AL36" s="268"/>
      <c r="AM36" s="268"/>
      <c r="AN36" s="267">
        <v>4.5</v>
      </c>
      <c r="AO36" s="270">
        <f>SUM(AK5:AK34)</f>
        <v>5.5</v>
      </c>
    </row>
    <row r="37" spans="1:41" s="75" customFormat="1" ht="12" customHeight="1" x14ac:dyDescent="0.25">
      <c r="A37" s="552"/>
      <c r="B37" s="561"/>
      <c r="C37" s="193" t="s">
        <v>64</v>
      </c>
      <c r="D37" s="270"/>
      <c r="E37" s="268"/>
      <c r="F37" s="268"/>
      <c r="G37" s="268"/>
      <c r="H37" s="270">
        <v>2</v>
      </c>
      <c r="I37" s="270">
        <f>SUM(F5:F35)</f>
        <v>2.5103896103896099</v>
      </c>
      <c r="J37" s="555"/>
      <c r="K37" s="193" t="s">
        <v>64</v>
      </c>
      <c r="L37" s="270"/>
      <c r="M37" s="268"/>
      <c r="N37" s="268"/>
      <c r="O37" s="268"/>
      <c r="P37" s="270">
        <v>2</v>
      </c>
      <c r="Q37" s="270">
        <f>SUM(N5:N35)</f>
        <v>2.9</v>
      </c>
      <c r="R37" s="555"/>
      <c r="S37" s="193" t="s">
        <v>58</v>
      </c>
      <c r="T37" s="270"/>
      <c r="U37" s="268"/>
      <c r="V37" s="268"/>
      <c r="W37" s="268"/>
      <c r="X37" s="270">
        <v>2</v>
      </c>
      <c r="Y37" s="270">
        <f>SUM(V5:V35)</f>
        <v>2.5464285714285717</v>
      </c>
      <c r="Z37" s="555"/>
      <c r="AA37" s="193" t="s">
        <v>64</v>
      </c>
      <c r="AB37" s="270"/>
      <c r="AC37" s="268"/>
      <c r="AD37" s="268"/>
      <c r="AE37" s="268"/>
      <c r="AF37" s="270">
        <v>2</v>
      </c>
      <c r="AG37" s="270">
        <f>SUM(AD5:AD35)</f>
        <v>2.7840909090909092</v>
      </c>
      <c r="AH37" s="555"/>
      <c r="AI37" s="193" t="s">
        <v>64</v>
      </c>
      <c r="AJ37" s="270"/>
      <c r="AK37" s="268"/>
      <c r="AL37" s="268"/>
      <c r="AM37" s="268"/>
      <c r="AN37" s="270">
        <v>2</v>
      </c>
      <c r="AO37" s="270">
        <f>SUM(AL5:AL35)</f>
        <v>3.1246753246753247</v>
      </c>
    </row>
    <row r="38" spans="1:41" s="75" customFormat="1" ht="12" customHeight="1" x14ac:dyDescent="0.25">
      <c r="A38" s="552"/>
      <c r="B38" s="561"/>
      <c r="C38" s="194" t="s">
        <v>65</v>
      </c>
      <c r="D38" s="272"/>
      <c r="E38" s="267"/>
      <c r="F38" s="267"/>
      <c r="G38" s="267"/>
      <c r="H38" s="272">
        <v>1.5</v>
      </c>
      <c r="I38" s="270">
        <f>SUM(G7:G32)</f>
        <v>2.12</v>
      </c>
      <c r="J38" s="555"/>
      <c r="K38" s="194" t="s">
        <v>65</v>
      </c>
      <c r="L38" s="272"/>
      <c r="M38" s="267"/>
      <c r="N38" s="267"/>
      <c r="O38" s="267"/>
      <c r="P38" s="272">
        <v>1.5</v>
      </c>
      <c r="Q38" s="270">
        <f>SUM(O7:O32)</f>
        <v>1.95</v>
      </c>
      <c r="R38" s="555"/>
      <c r="S38" s="194" t="s">
        <v>59</v>
      </c>
      <c r="T38" s="272"/>
      <c r="U38" s="267"/>
      <c r="V38" s="267"/>
      <c r="W38" s="267"/>
      <c r="X38" s="272">
        <v>1.5</v>
      </c>
      <c r="Y38" s="270">
        <f>SUM(W7:W32)</f>
        <v>1.45</v>
      </c>
      <c r="Z38" s="555"/>
      <c r="AA38" s="194" t="s">
        <v>65</v>
      </c>
      <c r="AB38" s="272"/>
      <c r="AC38" s="267"/>
      <c r="AD38" s="267"/>
      <c r="AE38" s="267"/>
      <c r="AF38" s="272">
        <v>1.5</v>
      </c>
      <c r="AG38" s="270">
        <f>SUM(AE7:AE32)</f>
        <v>1.45</v>
      </c>
      <c r="AH38" s="555"/>
      <c r="AI38" s="194" t="s">
        <v>65</v>
      </c>
      <c r="AJ38" s="272"/>
      <c r="AK38" s="267"/>
      <c r="AL38" s="267"/>
      <c r="AM38" s="267"/>
      <c r="AN38" s="272">
        <v>1.5</v>
      </c>
      <c r="AO38" s="270">
        <f>SUM(AM7:AM32)</f>
        <v>1.8</v>
      </c>
    </row>
    <row r="39" spans="1:41" s="74" customFormat="1" ht="12" customHeight="1" x14ac:dyDescent="0.25">
      <c r="A39" s="552"/>
      <c r="B39" s="561"/>
      <c r="C39" s="194" t="s">
        <v>66</v>
      </c>
      <c r="D39" s="272"/>
      <c r="E39" s="270"/>
      <c r="F39" s="270"/>
      <c r="G39" s="270"/>
      <c r="H39" s="272">
        <v>1</v>
      </c>
      <c r="I39" s="270">
        <f>D34</f>
        <v>0</v>
      </c>
      <c r="J39" s="555"/>
      <c r="K39" s="194" t="s">
        <v>66</v>
      </c>
      <c r="L39" s="272"/>
      <c r="M39" s="270"/>
      <c r="N39" s="270"/>
      <c r="O39" s="270"/>
      <c r="P39" s="272">
        <v>1</v>
      </c>
      <c r="Q39" s="270">
        <f>L34</f>
        <v>1</v>
      </c>
      <c r="R39" s="555"/>
      <c r="S39" s="194" t="s">
        <v>663</v>
      </c>
      <c r="T39" s="272"/>
      <c r="U39" s="270"/>
      <c r="V39" s="270"/>
      <c r="W39" s="270"/>
      <c r="X39" s="272">
        <v>1</v>
      </c>
      <c r="Y39" s="270">
        <f>T34</f>
        <v>0</v>
      </c>
      <c r="Z39" s="555"/>
      <c r="AA39" s="194" t="s">
        <v>66</v>
      </c>
      <c r="AB39" s="272"/>
      <c r="AC39" s="270"/>
      <c r="AD39" s="270"/>
      <c r="AE39" s="270"/>
      <c r="AF39" s="272">
        <v>1</v>
      </c>
      <c r="AG39" s="270">
        <f>AB34</f>
        <v>1</v>
      </c>
      <c r="AH39" s="555"/>
      <c r="AI39" s="194" t="s">
        <v>66</v>
      </c>
      <c r="AJ39" s="272"/>
      <c r="AK39" s="270"/>
      <c r="AL39" s="270"/>
      <c r="AM39" s="270"/>
      <c r="AN39" s="272">
        <v>1</v>
      </c>
      <c r="AO39" s="270">
        <f>AJ34</f>
        <v>0</v>
      </c>
    </row>
    <row r="40" spans="1:41" s="74" customFormat="1" ht="12" customHeight="1" x14ac:dyDescent="0.25">
      <c r="A40" s="552"/>
      <c r="B40" s="561"/>
      <c r="C40" s="195" t="s">
        <v>67</v>
      </c>
      <c r="D40" s="272"/>
      <c r="E40" s="272"/>
      <c r="F40" s="272"/>
      <c r="G40" s="272"/>
      <c r="H40" s="272">
        <v>2</v>
      </c>
      <c r="I40" s="270">
        <v>2.5</v>
      </c>
      <c r="J40" s="555"/>
      <c r="K40" s="195" t="s">
        <v>67</v>
      </c>
      <c r="L40" s="272"/>
      <c r="M40" s="272"/>
      <c r="N40" s="272"/>
      <c r="O40" s="272"/>
      <c r="P40" s="272">
        <v>2</v>
      </c>
      <c r="Q40" s="270">
        <v>2.4</v>
      </c>
      <c r="R40" s="555"/>
      <c r="S40" s="195" t="s">
        <v>61</v>
      </c>
      <c r="T40" s="272"/>
      <c r="U40" s="272"/>
      <c r="V40" s="272"/>
      <c r="W40" s="272"/>
      <c r="X40" s="272">
        <v>2</v>
      </c>
      <c r="Y40" s="270">
        <v>2.4</v>
      </c>
      <c r="Z40" s="555"/>
      <c r="AA40" s="195" t="s">
        <v>67</v>
      </c>
      <c r="AB40" s="272"/>
      <c r="AC40" s="272"/>
      <c r="AD40" s="272"/>
      <c r="AE40" s="272"/>
      <c r="AF40" s="272">
        <v>2</v>
      </c>
      <c r="AG40" s="270">
        <v>2.8</v>
      </c>
      <c r="AH40" s="555"/>
      <c r="AI40" s="195" t="s">
        <v>67</v>
      </c>
      <c r="AJ40" s="272"/>
      <c r="AK40" s="272"/>
      <c r="AL40" s="272"/>
      <c r="AM40" s="272"/>
      <c r="AN40" s="272">
        <v>2</v>
      </c>
      <c r="AO40" s="270">
        <v>2.5</v>
      </c>
    </row>
    <row r="41" spans="1:41" s="74" customFormat="1" ht="12" customHeight="1" x14ac:dyDescent="0.25">
      <c r="A41" s="553"/>
      <c r="B41" s="562"/>
      <c r="C41" s="194" t="s">
        <v>68</v>
      </c>
      <c r="D41" s="272"/>
      <c r="E41" s="272"/>
      <c r="F41" s="272"/>
      <c r="G41" s="272"/>
      <c r="H41" s="274"/>
      <c r="I41" s="274">
        <f>(I36*70)+(I37*75)+(I38*25)+(I39*60)+(I40*45)</f>
        <v>738.77922077922074</v>
      </c>
      <c r="J41" s="556"/>
      <c r="K41" s="194" t="s">
        <v>68</v>
      </c>
      <c r="L41" s="272"/>
      <c r="M41" s="272"/>
      <c r="N41" s="272"/>
      <c r="O41" s="272"/>
      <c r="P41" s="274"/>
      <c r="Q41" s="274">
        <f>(Q36*70)+(Q37*75)+(Q38*25)+(Q39*60)+(Q40*45)</f>
        <v>819.25</v>
      </c>
      <c r="R41" s="556"/>
      <c r="S41" s="194" t="s">
        <v>62</v>
      </c>
      <c r="T41" s="272"/>
      <c r="U41" s="272"/>
      <c r="V41" s="272"/>
      <c r="W41" s="272"/>
      <c r="X41" s="274"/>
      <c r="Y41" s="274">
        <f>(Y36*70)+(Y37*75)+(Y38*25)+(Y39*60)+(Y40*45)</f>
        <v>761.06547619047615</v>
      </c>
      <c r="Z41" s="556"/>
      <c r="AA41" s="194" t="s">
        <v>68</v>
      </c>
      <c r="AB41" s="272"/>
      <c r="AC41" s="272"/>
      <c r="AD41" s="272"/>
      <c r="AE41" s="272"/>
      <c r="AF41" s="274"/>
      <c r="AG41" s="274">
        <f>(AG36*70)+(AG37*75)+(AG38*25)+(AG39*60)+(AG40*45)</f>
        <v>851.05681818181824</v>
      </c>
      <c r="AH41" s="556"/>
      <c r="AI41" s="194" t="s">
        <v>68</v>
      </c>
      <c r="AJ41" s="272"/>
      <c r="AK41" s="272"/>
      <c r="AL41" s="272"/>
      <c r="AM41" s="272"/>
      <c r="AN41" s="274"/>
      <c r="AO41" s="274">
        <f>(AO36*70)+(AO37*75)+(AO38*25)+(AO39*60)+(AO40*45)</f>
        <v>776.85064935064929</v>
      </c>
    </row>
    <row r="42" spans="1:41" ht="9.75" customHeight="1" x14ac:dyDescent="0.25"/>
    <row r="43" spans="1:41" ht="14.1" customHeight="1" x14ac:dyDescent="0.25">
      <c r="C43" s="21" t="s">
        <v>121</v>
      </c>
      <c r="K43" s="21" t="s">
        <v>120</v>
      </c>
      <c r="S43" s="21" t="s">
        <v>122</v>
      </c>
      <c r="AA43" s="21" t="s">
        <v>123</v>
      </c>
    </row>
  </sheetData>
  <mergeCells count="24">
    <mergeCell ref="AI25:AI27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  <mergeCell ref="A28:A35"/>
    <mergeCell ref="D1:J1"/>
    <mergeCell ref="AI3:AJ3"/>
    <mergeCell ref="K3:L3"/>
    <mergeCell ref="K2:AO2"/>
    <mergeCell ref="S3:T3"/>
    <mergeCell ref="C3:D3"/>
    <mergeCell ref="AA3:AB3"/>
    <mergeCell ref="A5:A7"/>
    <mergeCell ref="A8:A15"/>
    <mergeCell ref="A16:A23"/>
    <mergeCell ref="A24:A27"/>
    <mergeCell ref="A3:A4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zoomScale="120" zoomScaleNormal="100" workbookViewId="0">
      <selection activeCell="L1" sqref="L1"/>
    </sheetView>
  </sheetViews>
  <sheetFormatPr defaultRowHeight="14.1" customHeight="1" x14ac:dyDescent="0.25"/>
  <cols>
    <col min="1" max="1" width="2.875" customWidth="1"/>
    <col min="2" max="2" width="3.75" style="21" customWidth="1"/>
    <col min="3" max="3" width="11.625" style="21" customWidth="1"/>
    <col min="4" max="4" width="5" customWidth="1"/>
    <col min="5" max="5" width="5.5" hidden="1" customWidth="1"/>
    <col min="6" max="6" width="5.75" hidden="1" customWidth="1"/>
    <col min="7" max="7" width="6.625" hidden="1" customWidth="1"/>
    <col min="8" max="8" width="3.5" style="171" customWidth="1"/>
    <col min="9" max="9" width="5" customWidth="1"/>
    <col min="10" max="10" width="3.75" style="21" customWidth="1"/>
    <col min="11" max="11" width="10.875" style="21" customWidth="1"/>
    <col min="12" max="12" width="3.875" style="21" customWidth="1"/>
    <col min="13" max="13" width="6.625" hidden="1" customWidth="1"/>
    <col min="14" max="14" width="5.875" hidden="1" customWidth="1"/>
    <col min="15" max="15" width="6" hidden="1" customWidth="1"/>
    <col min="16" max="16" width="4.125" customWidth="1"/>
    <col min="17" max="17" width="3.875" customWidth="1"/>
    <col min="18" max="18" width="4" style="21" customWidth="1"/>
    <col min="19" max="19" width="9.75" style="21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71" customWidth="1"/>
    <col min="25" max="25" width="4" customWidth="1"/>
    <col min="26" max="26" width="3.25" style="21" customWidth="1"/>
    <col min="27" max="27" width="10.5" style="21" customWidth="1"/>
    <col min="28" max="28" width="3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171" customWidth="1"/>
    <col min="33" max="33" width="4.375" customWidth="1"/>
    <col min="34" max="34" width="4.125" style="21" customWidth="1"/>
    <col min="35" max="35" width="9.875" style="239" customWidth="1"/>
    <col min="36" max="36" width="4.875" customWidth="1"/>
    <col min="37" max="39" width="6.625" hidden="1" customWidth="1"/>
    <col min="40" max="40" width="3.875" style="171" customWidth="1"/>
    <col min="41" max="41" width="4" customWidth="1"/>
  </cols>
  <sheetData>
    <row r="1" spans="1:41" ht="14.1" customHeight="1" x14ac:dyDescent="0.25">
      <c r="A1" s="12"/>
      <c r="B1" s="230"/>
      <c r="C1" s="230"/>
      <c r="D1" s="544" t="s">
        <v>23</v>
      </c>
      <c r="E1" s="544"/>
      <c r="F1" s="544"/>
      <c r="G1" s="544"/>
      <c r="H1" s="544"/>
      <c r="I1" s="544"/>
      <c r="J1" s="544"/>
      <c r="K1" s="21" t="s">
        <v>807</v>
      </c>
      <c r="L1" s="21" t="s">
        <v>810</v>
      </c>
      <c r="X1" s="168"/>
      <c r="Z1" s="230"/>
      <c r="AA1" s="230"/>
      <c r="AB1" s="12"/>
      <c r="AC1" s="12"/>
      <c r="AF1" s="168"/>
      <c r="AG1" s="12"/>
      <c r="AH1" s="230"/>
      <c r="AI1" s="230"/>
      <c r="AJ1" s="12"/>
      <c r="AK1" s="12"/>
      <c r="AL1" s="12"/>
      <c r="AN1" s="168"/>
      <c r="AO1" s="12"/>
    </row>
    <row r="2" spans="1:41" ht="14.1" customHeight="1" x14ac:dyDescent="0.25">
      <c r="A2" s="2" t="s">
        <v>22</v>
      </c>
      <c r="B2" s="231" t="s">
        <v>40</v>
      </c>
      <c r="C2" s="231" t="s">
        <v>5</v>
      </c>
      <c r="D2" s="167">
        <v>600</v>
      </c>
      <c r="E2" s="167"/>
      <c r="F2" s="167"/>
      <c r="G2" s="167"/>
      <c r="H2" s="167"/>
      <c r="I2" s="167"/>
      <c r="J2" s="235"/>
      <c r="K2" s="538" t="s">
        <v>34</v>
      </c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</row>
    <row r="3" spans="1:41" s="21" customFormat="1" ht="14.1" customHeight="1" x14ac:dyDescent="0.25">
      <c r="A3" s="540" t="s">
        <v>25</v>
      </c>
      <c r="B3" s="24"/>
      <c r="C3" s="541">
        <v>43395</v>
      </c>
      <c r="D3" s="541"/>
      <c r="E3" s="23"/>
      <c r="F3" s="23"/>
      <c r="G3" s="23"/>
      <c r="H3" s="169"/>
      <c r="I3" s="24" t="s">
        <v>26</v>
      </c>
      <c r="J3" s="24"/>
      <c r="K3" s="541">
        <v>43396</v>
      </c>
      <c r="L3" s="541"/>
      <c r="M3" s="23"/>
      <c r="N3" s="23"/>
      <c r="O3" s="23"/>
      <c r="P3" s="23"/>
      <c r="Q3" s="24" t="s">
        <v>27</v>
      </c>
      <c r="R3" s="24"/>
      <c r="S3" s="541">
        <v>43397</v>
      </c>
      <c r="T3" s="541"/>
      <c r="U3" s="23"/>
      <c r="V3" s="23"/>
      <c r="W3" s="23"/>
      <c r="X3" s="169"/>
      <c r="Y3" s="24" t="s">
        <v>28</v>
      </c>
      <c r="Z3" s="24"/>
      <c r="AA3" s="541">
        <v>43398</v>
      </c>
      <c r="AB3" s="541"/>
      <c r="AC3" s="23"/>
      <c r="AD3" s="23"/>
      <c r="AE3" s="23"/>
      <c r="AF3" s="169"/>
      <c r="AG3" s="24" t="s">
        <v>29</v>
      </c>
      <c r="AH3" s="24"/>
      <c r="AI3" s="541">
        <v>43399</v>
      </c>
      <c r="AJ3" s="541"/>
      <c r="AK3" s="23"/>
      <c r="AL3" s="23"/>
      <c r="AM3" s="23"/>
      <c r="AN3" s="169"/>
      <c r="AO3" s="24" t="s">
        <v>30</v>
      </c>
    </row>
    <row r="4" spans="1:41" s="21" customFormat="1" ht="14.1" customHeight="1" x14ac:dyDescent="0.25">
      <c r="A4" s="540"/>
      <c r="B4" s="24" t="s">
        <v>14</v>
      </c>
      <c r="C4" s="24" t="s">
        <v>15</v>
      </c>
      <c r="D4" s="24" t="s">
        <v>31</v>
      </c>
      <c r="E4" s="24" t="s">
        <v>47</v>
      </c>
      <c r="F4" s="24" t="s">
        <v>49</v>
      </c>
      <c r="G4" s="24" t="s">
        <v>52</v>
      </c>
      <c r="H4" s="163" t="s">
        <v>46</v>
      </c>
      <c r="I4" s="24" t="s">
        <v>124</v>
      </c>
      <c r="J4" s="24" t="s">
        <v>14</v>
      </c>
      <c r="K4" s="24" t="s">
        <v>15</v>
      </c>
      <c r="L4" s="24" t="s">
        <v>18</v>
      </c>
      <c r="M4" s="24" t="s">
        <v>47</v>
      </c>
      <c r="N4" s="24" t="s">
        <v>49</v>
      </c>
      <c r="O4" s="24" t="s">
        <v>52</v>
      </c>
      <c r="P4" s="163" t="s">
        <v>46</v>
      </c>
      <c r="Q4" s="24" t="s">
        <v>124</v>
      </c>
      <c r="R4" s="24" t="s">
        <v>14</v>
      </c>
      <c r="S4" s="24" t="s">
        <v>15</v>
      </c>
      <c r="T4" s="24" t="s">
        <v>31</v>
      </c>
      <c r="U4" s="24" t="s">
        <v>47</v>
      </c>
      <c r="V4" s="24" t="s">
        <v>49</v>
      </c>
      <c r="W4" s="24" t="s">
        <v>52</v>
      </c>
      <c r="X4" s="163" t="s">
        <v>46</v>
      </c>
      <c r="Y4" s="24" t="s">
        <v>124</v>
      </c>
      <c r="Z4" s="24" t="s">
        <v>14</v>
      </c>
      <c r="AA4" s="24" t="s">
        <v>15</v>
      </c>
      <c r="AB4" s="24" t="s">
        <v>31</v>
      </c>
      <c r="AC4" s="24" t="s">
        <v>47</v>
      </c>
      <c r="AD4" s="24" t="s">
        <v>49</v>
      </c>
      <c r="AE4" s="24" t="s">
        <v>52</v>
      </c>
      <c r="AF4" s="163" t="s">
        <v>46</v>
      </c>
      <c r="AG4" s="24" t="s">
        <v>124</v>
      </c>
      <c r="AH4" s="24" t="s">
        <v>14</v>
      </c>
      <c r="AI4" s="25" t="s">
        <v>15</v>
      </c>
      <c r="AJ4" s="24" t="s">
        <v>31</v>
      </c>
      <c r="AK4" s="24" t="s">
        <v>47</v>
      </c>
      <c r="AL4" s="24" t="s">
        <v>49</v>
      </c>
      <c r="AM4" s="24" t="s">
        <v>52</v>
      </c>
      <c r="AN4" s="163" t="s">
        <v>46</v>
      </c>
      <c r="AO4" s="24" t="s">
        <v>124</v>
      </c>
    </row>
    <row r="5" spans="1:41" s="30" customFormat="1" ht="14.1" customHeight="1" x14ac:dyDescent="0.25">
      <c r="A5" s="542" t="s">
        <v>32</v>
      </c>
      <c r="B5" s="84" t="s">
        <v>508</v>
      </c>
      <c r="C5" s="8" t="s">
        <v>509</v>
      </c>
      <c r="D5" s="98">
        <v>100</v>
      </c>
      <c r="E5" s="28">
        <f>D5/20</f>
        <v>5</v>
      </c>
      <c r="F5" s="10"/>
      <c r="G5" s="10"/>
      <c r="H5" s="163">
        <f>(D5*$D$2)/1000</f>
        <v>60</v>
      </c>
      <c r="I5" s="29"/>
      <c r="J5" s="84" t="s">
        <v>85</v>
      </c>
      <c r="K5" s="8" t="s">
        <v>43</v>
      </c>
      <c r="L5" s="98">
        <v>70</v>
      </c>
      <c r="M5" s="172">
        <f>L5/20</f>
        <v>3.5</v>
      </c>
      <c r="N5" s="10"/>
      <c r="O5" s="10"/>
      <c r="P5" s="163">
        <f>(L5*$D$2)/1000</f>
        <v>42</v>
      </c>
      <c r="Q5" s="26"/>
      <c r="R5" s="47"/>
      <c r="S5" s="20" t="s">
        <v>139</v>
      </c>
      <c r="T5" s="98">
        <v>90</v>
      </c>
      <c r="U5" s="28">
        <f>T5/20</f>
        <v>4.5</v>
      </c>
      <c r="V5" s="10"/>
      <c r="W5" s="10"/>
      <c r="X5" s="163">
        <f>(T5*$D$2)/1000</f>
        <v>54</v>
      </c>
      <c r="Y5" s="29"/>
      <c r="Z5" s="84" t="s">
        <v>516</v>
      </c>
      <c r="AA5" s="8" t="s">
        <v>517</v>
      </c>
      <c r="AB5" s="98">
        <v>90</v>
      </c>
      <c r="AC5" s="28">
        <f>AB5/20</f>
        <v>4.5</v>
      </c>
      <c r="AD5" s="10"/>
      <c r="AE5" s="10"/>
      <c r="AF5" s="163">
        <f>(AB5*$D$2)/1000</f>
        <v>54</v>
      </c>
      <c r="AG5" s="29"/>
      <c r="AH5" s="84" t="s">
        <v>678</v>
      </c>
      <c r="AI5" s="8" t="s">
        <v>82</v>
      </c>
      <c r="AJ5" s="98">
        <v>90</v>
      </c>
      <c r="AK5" s="172">
        <f>AJ5/20</f>
        <v>4.5</v>
      </c>
      <c r="AL5" s="10"/>
      <c r="AM5" s="10"/>
      <c r="AN5" s="163">
        <f>(AJ5*$D$2)/1000</f>
        <v>54</v>
      </c>
      <c r="AO5" s="29"/>
    </row>
    <row r="6" spans="1:41" s="30" customFormat="1" ht="14.1" customHeight="1" x14ac:dyDescent="0.25">
      <c r="A6" s="542"/>
      <c r="B6" s="31" t="s">
        <v>510</v>
      </c>
      <c r="C6" s="121"/>
      <c r="D6" s="122"/>
      <c r="E6" s="28"/>
      <c r="F6" s="28"/>
      <c r="G6" s="10"/>
      <c r="H6" s="163"/>
      <c r="I6" s="18"/>
      <c r="J6" s="31" t="s">
        <v>35</v>
      </c>
      <c r="K6" s="121" t="s">
        <v>86</v>
      </c>
      <c r="L6" s="122">
        <v>20</v>
      </c>
      <c r="M6" s="28">
        <f>L6/20</f>
        <v>1</v>
      </c>
      <c r="N6" s="28"/>
      <c r="O6" s="10"/>
      <c r="P6" s="163">
        <f>(L6*$D$2)/1000</f>
        <v>12</v>
      </c>
      <c r="Q6" s="18"/>
      <c r="R6" s="52"/>
      <c r="S6" s="121"/>
      <c r="T6" s="122"/>
      <c r="U6" s="28"/>
      <c r="V6" s="28"/>
      <c r="W6" s="48"/>
      <c r="X6" s="18"/>
      <c r="Y6" s="29"/>
      <c r="Z6" s="31" t="s">
        <v>518</v>
      </c>
      <c r="AA6" s="121"/>
      <c r="AB6" s="122"/>
      <c r="AC6" s="28"/>
      <c r="AD6" s="28"/>
      <c r="AE6" s="10"/>
      <c r="AF6" s="163"/>
      <c r="AG6" s="18"/>
      <c r="AH6" s="31" t="s">
        <v>680</v>
      </c>
      <c r="AI6" s="121" t="s">
        <v>682</v>
      </c>
      <c r="AJ6" s="122">
        <v>20</v>
      </c>
      <c r="AK6" s="28">
        <f>AJ6/20</f>
        <v>1</v>
      </c>
      <c r="AL6" s="28"/>
      <c r="AM6" s="10"/>
      <c r="AN6" s="163">
        <f>(AJ6*$D$2)/1000</f>
        <v>12</v>
      </c>
      <c r="AO6" s="18"/>
    </row>
    <row r="7" spans="1:41" s="30" customFormat="1" ht="14.1" customHeight="1" x14ac:dyDescent="0.25">
      <c r="A7" s="542"/>
      <c r="B7" s="31" t="s">
        <v>511</v>
      </c>
      <c r="C7" s="32"/>
      <c r="D7" s="7"/>
      <c r="E7" s="10"/>
      <c r="F7" s="10"/>
      <c r="G7" s="10"/>
      <c r="H7" s="163"/>
      <c r="I7" s="364"/>
      <c r="J7" s="31" t="s">
        <v>107</v>
      </c>
      <c r="K7" s="32"/>
      <c r="L7" s="7"/>
      <c r="M7" s="10"/>
      <c r="N7" s="10"/>
      <c r="O7" s="10"/>
      <c r="P7" s="163"/>
      <c r="Q7" s="18"/>
      <c r="R7" s="52"/>
      <c r="S7" s="20"/>
      <c r="T7" s="118"/>
      <c r="U7" s="10"/>
      <c r="V7" s="10"/>
      <c r="W7" s="10"/>
      <c r="X7" s="29"/>
      <c r="Y7" s="29"/>
      <c r="Z7" s="31" t="s">
        <v>519</v>
      </c>
      <c r="AA7" s="32"/>
      <c r="AB7" s="7"/>
      <c r="AC7" s="10"/>
      <c r="AD7" s="10"/>
      <c r="AE7" s="10"/>
      <c r="AF7" s="163"/>
      <c r="AG7" s="18"/>
      <c r="AH7" s="31" t="s">
        <v>81</v>
      </c>
      <c r="AI7" s="32"/>
      <c r="AJ7" s="7"/>
      <c r="AK7" s="10"/>
      <c r="AL7" s="10"/>
      <c r="AM7" s="10"/>
      <c r="AN7" s="163"/>
      <c r="AO7" s="18"/>
    </row>
    <row r="8" spans="1:41" s="30" customFormat="1" ht="14.1" customHeight="1" x14ac:dyDescent="0.25">
      <c r="A8" s="542" t="s">
        <v>33</v>
      </c>
      <c r="B8" s="47" t="s">
        <v>786</v>
      </c>
      <c r="C8" s="240" t="s">
        <v>791</v>
      </c>
      <c r="D8" s="385">
        <v>55</v>
      </c>
      <c r="E8" s="371"/>
      <c r="F8" s="384">
        <f>D8/40</f>
        <v>1.375</v>
      </c>
      <c r="G8" s="510"/>
      <c r="H8" s="401">
        <f>(D8*$D$2)/1000</f>
        <v>33</v>
      </c>
      <c r="I8" s="402"/>
      <c r="J8" s="432" t="s">
        <v>288</v>
      </c>
      <c r="K8" s="387" t="s">
        <v>289</v>
      </c>
      <c r="L8" s="385">
        <v>65</v>
      </c>
      <c r="M8" s="370"/>
      <c r="N8" s="385">
        <f>L8/35</f>
        <v>1.8571428571428572</v>
      </c>
      <c r="O8" s="400"/>
      <c r="P8" s="401">
        <f>(L8*$D$2)/1000</f>
        <v>39</v>
      </c>
      <c r="Q8" s="486" t="s">
        <v>74</v>
      </c>
      <c r="R8" s="35" t="s">
        <v>613</v>
      </c>
      <c r="S8" s="310" t="s">
        <v>607</v>
      </c>
      <c r="T8" s="281">
        <v>60</v>
      </c>
      <c r="U8" s="485"/>
      <c r="V8" s="282">
        <f>T8/35</f>
        <v>1.7142857142857142</v>
      </c>
      <c r="W8" s="283"/>
      <c r="X8" s="316">
        <f>(T8*$D$2)/1000</f>
        <v>36</v>
      </c>
      <c r="Y8" s="486" t="s">
        <v>710</v>
      </c>
      <c r="Z8" s="404" t="s">
        <v>299</v>
      </c>
      <c r="AA8" s="387" t="s">
        <v>300</v>
      </c>
      <c r="AB8" s="385">
        <v>115</v>
      </c>
      <c r="AC8" s="370"/>
      <c r="AD8" s="360">
        <f>AB8*0.65/35</f>
        <v>2.1357142857142857</v>
      </c>
      <c r="AE8" s="383"/>
      <c r="AF8" s="401">
        <f>(AB8*$D$2)/1000</f>
        <v>69</v>
      </c>
      <c r="AG8" s="402"/>
      <c r="AH8" s="35" t="s">
        <v>308</v>
      </c>
      <c r="AI8" s="240" t="s">
        <v>304</v>
      </c>
      <c r="AJ8" s="241">
        <v>65</v>
      </c>
      <c r="AK8" s="441"/>
      <c r="AL8" s="247">
        <f>AJ8/35</f>
        <v>1.8571428571428572</v>
      </c>
      <c r="AM8" s="296"/>
      <c r="AN8" s="243">
        <f>(AJ8*$D$2)/1000</f>
        <v>39</v>
      </c>
      <c r="AO8" s="251" t="s">
        <v>229</v>
      </c>
    </row>
    <row r="9" spans="1:41" s="30" customFormat="1" ht="14.1" customHeight="1" x14ac:dyDescent="0.25">
      <c r="A9" s="542"/>
      <c r="B9" s="52" t="s">
        <v>787</v>
      </c>
      <c r="C9" s="240" t="s">
        <v>792</v>
      </c>
      <c r="D9" s="385">
        <v>15</v>
      </c>
      <c r="E9" s="370"/>
      <c r="F9" s="384"/>
      <c r="G9" s="407"/>
      <c r="H9" s="401">
        <f>(D9*$D$2)/1000</f>
        <v>9</v>
      </c>
      <c r="I9" s="402"/>
      <c r="J9" s="433" t="s">
        <v>290</v>
      </c>
      <c r="K9" s="387" t="s">
        <v>291</v>
      </c>
      <c r="L9" s="385">
        <v>15</v>
      </c>
      <c r="M9" s="370"/>
      <c r="N9" s="370"/>
      <c r="O9" s="383">
        <f>L9/100</f>
        <v>0.15</v>
      </c>
      <c r="P9" s="362">
        <f>(L9*$D$2)/1000</f>
        <v>9</v>
      </c>
      <c r="Q9" s="422"/>
      <c r="R9" s="37" t="s">
        <v>614</v>
      </c>
      <c r="S9" s="85" t="s">
        <v>608</v>
      </c>
      <c r="T9" s="36">
        <v>40</v>
      </c>
      <c r="U9" s="28"/>
      <c r="V9" s="28"/>
      <c r="W9" s="352">
        <f>T9/100</f>
        <v>0.4</v>
      </c>
      <c r="X9" s="163"/>
      <c r="Y9" s="29"/>
      <c r="Z9" s="379" t="s">
        <v>301</v>
      </c>
      <c r="AA9" s="438" t="s">
        <v>267</v>
      </c>
      <c r="AB9" s="385">
        <v>0.5</v>
      </c>
      <c r="AC9" s="370"/>
      <c r="AD9" s="385"/>
      <c r="AE9" s="383"/>
      <c r="AF9" s="362">
        <f>(AB9*$D$2)/1000</f>
        <v>0.3</v>
      </c>
      <c r="AG9" s="363"/>
      <c r="AH9" s="37" t="s">
        <v>309</v>
      </c>
      <c r="AI9" s="17" t="s">
        <v>305</v>
      </c>
      <c r="AJ9" s="36">
        <v>2</v>
      </c>
      <c r="AK9" s="53"/>
      <c r="AL9" s="28"/>
      <c r="AM9" s="48"/>
      <c r="AN9" s="163">
        <f>(AJ9*$D$2)/1000</f>
        <v>1.2</v>
      </c>
      <c r="AO9" s="29"/>
    </row>
    <row r="10" spans="1:41" s="30" customFormat="1" ht="14.1" customHeight="1" x14ac:dyDescent="0.25">
      <c r="A10" s="542"/>
      <c r="B10" s="52" t="s">
        <v>788</v>
      </c>
      <c r="C10" s="20" t="s">
        <v>793</v>
      </c>
      <c r="D10" s="51">
        <v>15</v>
      </c>
      <c r="E10" s="28"/>
      <c r="F10" s="28"/>
      <c r="G10" s="48">
        <f>D10/100</f>
        <v>0.15</v>
      </c>
      <c r="H10" s="163">
        <f>(D10*$D$2)/1000</f>
        <v>9</v>
      </c>
      <c r="I10" s="29"/>
      <c r="J10" s="433" t="s">
        <v>292</v>
      </c>
      <c r="K10" s="387" t="s">
        <v>293</v>
      </c>
      <c r="L10" s="385">
        <v>25</v>
      </c>
      <c r="M10" s="370"/>
      <c r="N10" s="370"/>
      <c r="O10" s="383">
        <f>L10/100</f>
        <v>0.25</v>
      </c>
      <c r="P10" s="362">
        <f>(L10*$D$2)/1000</f>
        <v>15</v>
      </c>
      <c r="Q10" s="422"/>
      <c r="R10" s="37" t="s">
        <v>609</v>
      </c>
      <c r="S10" s="85" t="s">
        <v>610</v>
      </c>
      <c r="T10" s="36">
        <v>5</v>
      </c>
      <c r="U10" s="90"/>
      <c r="V10" s="28"/>
      <c r="W10" s="352">
        <f>T10/100</f>
        <v>0.05</v>
      </c>
      <c r="X10" s="163"/>
      <c r="Y10" s="29"/>
      <c r="Z10" s="379" t="s">
        <v>302</v>
      </c>
      <c r="AA10" s="438" t="s">
        <v>622</v>
      </c>
      <c r="AB10" s="385">
        <v>30</v>
      </c>
      <c r="AC10" s="370"/>
      <c r="AD10" s="360">
        <f>AB10/70</f>
        <v>0.42857142857142855</v>
      </c>
      <c r="AE10" s="383"/>
      <c r="AF10" s="362"/>
      <c r="AG10" s="363"/>
      <c r="AH10" s="37" t="s">
        <v>310</v>
      </c>
      <c r="AI10" s="17" t="s">
        <v>306</v>
      </c>
      <c r="AJ10" s="36">
        <v>35</v>
      </c>
      <c r="AK10" s="28"/>
      <c r="AL10" s="28"/>
      <c r="AM10" s="48">
        <f>AJ10/100</f>
        <v>0.35</v>
      </c>
      <c r="AN10" s="163">
        <f>(AJ10*$D$2)/1000</f>
        <v>21</v>
      </c>
      <c r="AO10" s="29"/>
    </row>
    <row r="11" spans="1:41" s="30" customFormat="1" ht="14.1" customHeight="1" x14ac:dyDescent="0.25">
      <c r="A11" s="542"/>
      <c r="B11" s="52" t="s">
        <v>789</v>
      </c>
      <c r="C11" s="20"/>
      <c r="D11" s="51"/>
      <c r="E11" s="11"/>
      <c r="F11" s="11"/>
      <c r="G11" s="49"/>
      <c r="H11" s="163"/>
      <c r="I11" s="29"/>
      <c r="J11" s="433" t="s">
        <v>238</v>
      </c>
      <c r="K11" s="387"/>
      <c r="L11" s="385"/>
      <c r="M11" s="370"/>
      <c r="N11" s="370"/>
      <c r="O11" s="383"/>
      <c r="P11" s="362"/>
      <c r="Q11" s="363"/>
      <c r="R11" s="37" t="s">
        <v>452</v>
      </c>
      <c r="S11" s="85" t="s">
        <v>611</v>
      </c>
      <c r="T11" s="36">
        <v>10</v>
      </c>
      <c r="U11" s="51"/>
      <c r="V11" s="36"/>
      <c r="W11" s="352">
        <f>T11/100</f>
        <v>0.1</v>
      </c>
      <c r="X11" s="163"/>
      <c r="Y11" s="29"/>
      <c r="Z11" s="379" t="s">
        <v>303</v>
      </c>
      <c r="AA11" s="387"/>
      <c r="AB11" s="385"/>
      <c r="AC11" s="381"/>
      <c r="AD11" s="370"/>
      <c r="AE11" s="383"/>
      <c r="AF11" s="362"/>
      <c r="AG11" s="363"/>
      <c r="AH11" s="37" t="s">
        <v>247</v>
      </c>
      <c r="AI11" s="17" t="s">
        <v>307</v>
      </c>
      <c r="AJ11" s="36">
        <v>15</v>
      </c>
      <c r="AK11" s="53"/>
      <c r="AL11" s="49"/>
      <c r="AM11" s="48">
        <f>AJ11/100</f>
        <v>0.15</v>
      </c>
      <c r="AN11" s="163">
        <f>(AJ11*$D$2)/1000</f>
        <v>9</v>
      </c>
      <c r="AO11" s="29"/>
    </row>
    <row r="12" spans="1:41" s="30" customFormat="1" ht="14.1" customHeight="1" x14ac:dyDescent="0.25">
      <c r="A12" s="542"/>
      <c r="B12" s="52" t="s">
        <v>790</v>
      </c>
      <c r="C12" s="20"/>
      <c r="D12" s="51"/>
      <c r="E12" s="38"/>
      <c r="F12" s="38"/>
      <c r="G12" s="172"/>
      <c r="H12" s="163"/>
      <c r="I12" s="29"/>
      <c r="J12" s="213" t="s">
        <v>709</v>
      </c>
      <c r="K12" s="85"/>
      <c r="L12" s="33"/>
      <c r="M12" s="28"/>
      <c r="N12" s="28"/>
      <c r="O12" s="28"/>
      <c r="P12" s="163"/>
      <c r="Q12" s="159"/>
      <c r="R12" s="52" t="s">
        <v>612</v>
      </c>
      <c r="S12" s="20" t="s">
        <v>615</v>
      </c>
      <c r="T12" s="36">
        <v>10</v>
      </c>
      <c r="U12" s="28"/>
      <c r="V12" s="28"/>
      <c r="W12" s="48"/>
      <c r="X12" s="163"/>
      <c r="Y12" s="29"/>
      <c r="Z12" s="439" t="s">
        <v>270</v>
      </c>
      <c r="AA12" s="385"/>
      <c r="AB12" s="440"/>
      <c r="AC12" s="384"/>
      <c r="AD12" s="370"/>
      <c r="AE12" s="383"/>
      <c r="AF12" s="363"/>
      <c r="AG12" s="363"/>
      <c r="AH12" s="40"/>
      <c r="AI12" s="41"/>
      <c r="AJ12" s="36"/>
      <c r="AK12" s="53"/>
      <c r="AL12" s="49"/>
      <c r="AM12" s="48"/>
      <c r="AN12" s="163"/>
      <c r="AO12" s="29"/>
    </row>
    <row r="13" spans="1:41" s="30" customFormat="1" ht="14.1" customHeight="1" x14ac:dyDescent="0.25">
      <c r="A13" s="542"/>
      <c r="B13" s="221"/>
      <c r="C13" s="20"/>
      <c r="D13" s="51"/>
      <c r="E13" s="172"/>
      <c r="F13" s="28"/>
      <c r="G13" s="36"/>
      <c r="H13" s="163"/>
      <c r="I13" s="106"/>
      <c r="J13" s="213"/>
      <c r="K13" s="17"/>
      <c r="L13" s="94"/>
      <c r="M13" s="65"/>
      <c r="N13" s="51"/>
      <c r="O13" s="48"/>
      <c r="P13" s="163"/>
      <c r="Q13" s="29"/>
      <c r="R13" s="331"/>
      <c r="S13" s="20" t="s">
        <v>616</v>
      </c>
      <c r="T13" s="51">
        <v>30</v>
      </c>
      <c r="U13" s="90"/>
      <c r="V13" s="282">
        <f>T13/55</f>
        <v>0.54545454545454541</v>
      </c>
      <c r="W13" s="253"/>
      <c r="X13" s="163"/>
      <c r="Y13" s="29"/>
      <c r="Z13" s="222"/>
      <c r="AA13" s="80"/>
      <c r="AB13" s="33"/>
      <c r="AC13" s="28"/>
      <c r="AD13" s="28"/>
      <c r="AE13" s="48"/>
      <c r="AF13" s="169"/>
      <c r="AG13" s="71"/>
      <c r="AH13" s="213"/>
      <c r="AI13" s="17"/>
      <c r="AJ13" s="33"/>
      <c r="AK13" s="65"/>
      <c r="AL13" s="51"/>
      <c r="AM13" s="48"/>
      <c r="AN13" s="163"/>
      <c r="AO13" s="29"/>
    </row>
    <row r="14" spans="1:41" s="30" customFormat="1" ht="14.1" customHeight="1" x14ac:dyDescent="0.25">
      <c r="A14" s="542"/>
      <c r="B14" s="52"/>
      <c r="C14" s="17"/>
      <c r="D14" s="36"/>
      <c r="E14" s="70"/>
      <c r="F14" s="70"/>
      <c r="G14" s="70"/>
      <c r="H14" s="163"/>
      <c r="I14" s="26"/>
      <c r="J14" s="252"/>
      <c r="K14" s="86"/>
      <c r="L14" s="11"/>
      <c r="M14" s="38"/>
      <c r="N14" s="43"/>
      <c r="O14" s="44"/>
      <c r="P14" s="163"/>
      <c r="Q14" s="29"/>
      <c r="R14" s="331"/>
      <c r="S14" s="380" t="s">
        <v>620</v>
      </c>
      <c r="T14" s="385">
        <v>10</v>
      </c>
      <c r="U14" s="489"/>
      <c r="V14" s="370">
        <f>T14/35</f>
        <v>0.2857142857142857</v>
      </c>
      <c r="W14" s="383"/>
      <c r="X14" s="362">
        <f>(T14*$D$2)/1000</f>
        <v>6</v>
      </c>
      <c r="Y14" s="372" t="s">
        <v>416</v>
      </c>
      <c r="Z14" s="27"/>
      <c r="AA14" s="45"/>
      <c r="AB14" s="42"/>
      <c r="AC14" s="335"/>
      <c r="AD14" s="336"/>
      <c r="AE14" s="50"/>
      <c r="AF14" s="163"/>
      <c r="AG14" s="337"/>
      <c r="AH14" s="27"/>
      <c r="AI14" s="73"/>
      <c r="AJ14" s="11"/>
      <c r="AK14" s="38"/>
      <c r="AL14" s="43"/>
      <c r="AM14" s="44"/>
      <c r="AN14" s="163"/>
      <c r="AO14" s="29"/>
    </row>
    <row r="15" spans="1:41" s="30" customFormat="1" ht="14.1" customHeight="1" x14ac:dyDescent="0.25">
      <c r="A15" s="542"/>
      <c r="B15" s="333"/>
      <c r="C15" s="73"/>
      <c r="D15" s="11"/>
      <c r="E15" s="11"/>
      <c r="F15" s="11"/>
      <c r="G15" s="11"/>
      <c r="H15" s="163"/>
      <c r="I15" s="26"/>
      <c r="J15" s="99"/>
      <c r="K15" s="86"/>
      <c r="L15" s="11"/>
      <c r="M15" s="59"/>
      <c r="N15" s="43"/>
      <c r="O15" s="44"/>
      <c r="P15" s="163"/>
      <c r="Q15" s="29"/>
      <c r="R15" s="487"/>
      <c r="S15" s="20"/>
      <c r="T15" s="51"/>
      <c r="U15" s="28"/>
      <c r="V15" s="36"/>
      <c r="W15" s="264"/>
      <c r="X15" s="163"/>
      <c r="Y15" s="29"/>
      <c r="Z15" s="82"/>
      <c r="AA15" s="45"/>
      <c r="AB15" s="42"/>
      <c r="AC15" s="43"/>
      <c r="AD15" s="59"/>
      <c r="AE15" s="50"/>
      <c r="AF15" s="163"/>
      <c r="AG15" s="337"/>
      <c r="AH15" s="39"/>
      <c r="AI15" s="92"/>
      <c r="AJ15" s="93"/>
      <c r="AK15" s="59"/>
      <c r="AL15" s="43"/>
      <c r="AM15" s="44"/>
      <c r="AN15" s="163"/>
      <c r="AO15" s="29"/>
    </row>
    <row r="16" spans="1:41" s="30" customFormat="1" ht="14.1" customHeight="1" x14ac:dyDescent="0.25">
      <c r="A16" s="543" t="s">
        <v>172</v>
      </c>
      <c r="B16" s="404" t="s">
        <v>278</v>
      </c>
      <c r="C16" s="387" t="s">
        <v>279</v>
      </c>
      <c r="D16" s="384">
        <v>25</v>
      </c>
      <c r="E16" s="370"/>
      <c r="F16" s="385">
        <f>D16/50</f>
        <v>0.5</v>
      </c>
      <c r="G16" s="383"/>
      <c r="H16" s="362">
        <f>(D16*$D$2)/1000</f>
        <v>15</v>
      </c>
      <c r="I16" s="422"/>
      <c r="J16" s="236" t="s">
        <v>703</v>
      </c>
      <c r="K16" s="17" t="s">
        <v>704</v>
      </c>
      <c r="L16" s="36">
        <v>17</v>
      </c>
      <c r="M16" s="28">
        <f>L16/15</f>
        <v>1.1333333333333333</v>
      </c>
      <c r="N16" s="28"/>
      <c r="O16" s="81"/>
      <c r="P16" s="163">
        <f>(L16*$D$2)/1000</f>
        <v>10.199999999999999</v>
      </c>
      <c r="Q16" s="29"/>
      <c r="R16" s="36" t="s">
        <v>617</v>
      </c>
      <c r="S16" s="85" t="s">
        <v>338</v>
      </c>
      <c r="T16" s="89">
        <v>35</v>
      </c>
      <c r="U16" s="28">
        <f>T16/35</f>
        <v>1</v>
      </c>
      <c r="V16" s="70"/>
      <c r="W16" s="70"/>
      <c r="X16" s="163"/>
      <c r="Y16" s="26"/>
      <c r="Z16" s="47" t="s">
        <v>258</v>
      </c>
      <c r="AA16" s="149" t="s">
        <v>627</v>
      </c>
      <c r="AB16" s="123">
        <v>65</v>
      </c>
      <c r="AC16" s="28">
        <f>AB16/90</f>
        <v>0.72222222222222221</v>
      </c>
      <c r="AD16" s="28"/>
      <c r="AE16" s="123"/>
      <c r="AF16" s="163">
        <f>(AB16*$D$2)/1000</f>
        <v>39</v>
      </c>
      <c r="AG16" s="29"/>
      <c r="AH16" s="35" t="s">
        <v>629</v>
      </c>
      <c r="AI16" s="85" t="s">
        <v>630</v>
      </c>
      <c r="AJ16" s="89">
        <v>50</v>
      </c>
      <c r="AK16" s="172"/>
      <c r="AL16" s="370">
        <f>AJ16/55</f>
        <v>0.90909090909090906</v>
      </c>
      <c r="AM16" s="490"/>
      <c r="AN16" s="334"/>
      <c r="AO16" s="244"/>
    </row>
    <row r="17" spans="1:41" s="30" customFormat="1" ht="14.1" customHeight="1" x14ac:dyDescent="0.25">
      <c r="A17" s="543"/>
      <c r="B17" s="379" t="s">
        <v>140</v>
      </c>
      <c r="C17" s="504" t="s">
        <v>93</v>
      </c>
      <c r="D17" s="505">
        <v>50</v>
      </c>
      <c r="E17" s="506"/>
      <c r="F17" s="507">
        <f>D17/55</f>
        <v>0.90909090909090906</v>
      </c>
      <c r="G17" s="508"/>
      <c r="H17" s="509">
        <f>(D17*$D$2)/1000</f>
        <v>30</v>
      </c>
      <c r="I17" s="251" t="s">
        <v>73</v>
      </c>
      <c r="J17" s="237" t="s">
        <v>705</v>
      </c>
      <c r="K17" s="17" t="s">
        <v>706</v>
      </c>
      <c r="L17" s="36">
        <v>40</v>
      </c>
      <c r="M17" s="28"/>
      <c r="N17" s="264"/>
      <c r="O17" s="81">
        <f>L17/100</f>
        <v>0.4</v>
      </c>
      <c r="P17" s="163">
        <f>(L17*$D$2)/1000</f>
        <v>24</v>
      </c>
      <c r="Q17" s="29"/>
      <c r="R17" s="252" t="s">
        <v>618</v>
      </c>
      <c r="S17" s="20"/>
      <c r="T17" s="118"/>
      <c r="U17" s="28"/>
      <c r="V17" s="28"/>
      <c r="W17" s="48"/>
      <c r="X17" s="163"/>
      <c r="Y17" s="29"/>
      <c r="Z17" s="52" t="s">
        <v>260</v>
      </c>
      <c r="AA17" s="149" t="s">
        <v>261</v>
      </c>
      <c r="AB17" s="123">
        <v>1</v>
      </c>
      <c r="AC17" s="28"/>
      <c r="AD17" s="28"/>
      <c r="AE17" s="50"/>
      <c r="AF17" s="163">
        <f>(AB17*$D$2)/1000</f>
        <v>0.6</v>
      </c>
      <c r="AG17" s="29"/>
      <c r="AH17" s="37" t="s">
        <v>411</v>
      </c>
      <c r="AI17" s="491" t="s">
        <v>711</v>
      </c>
      <c r="AJ17" s="492">
        <v>2</v>
      </c>
      <c r="AK17" s="493"/>
      <c r="AL17" s="214"/>
      <c r="AM17" s="490"/>
      <c r="AN17" s="334"/>
      <c r="AO17" s="244"/>
    </row>
    <row r="18" spans="1:41" s="30" customFormat="1" ht="14.1" customHeight="1" x14ac:dyDescent="0.25">
      <c r="A18" s="543"/>
      <c r="B18" s="379" t="s">
        <v>249</v>
      </c>
      <c r="C18" s="20" t="s">
        <v>715</v>
      </c>
      <c r="D18" s="54">
        <v>12</v>
      </c>
      <c r="E18" s="28"/>
      <c r="F18" s="28"/>
      <c r="G18" s="48">
        <f>D18/100</f>
        <v>0.12</v>
      </c>
      <c r="H18" s="163">
        <f>(D18*$D$2)/1000</f>
        <v>7.2</v>
      </c>
      <c r="I18" s="29"/>
      <c r="J18" s="237" t="s">
        <v>707</v>
      </c>
      <c r="K18" s="85" t="s">
        <v>708</v>
      </c>
      <c r="L18" s="36">
        <v>20</v>
      </c>
      <c r="M18" s="447"/>
      <c r="N18" s="28">
        <f>L18*0.8/35</f>
        <v>0.45714285714285713</v>
      </c>
      <c r="O18" s="81"/>
      <c r="P18" s="163">
        <f>(L18*$D$2)/1000</f>
        <v>12</v>
      </c>
      <c r="Q18" s="26"/>
      <c r="R18" s="37" t="s">
        <v>619</v>
      </c>
      <c r="S18" s="17"/>
      <c r="T18" s="36"/>
      <c r="U18" s="36"/>
      <c r="V18" s="36"/>
      <c r="W18" s="28"/>
      <c r="X18" s="163"/>
      <c r="Y18" s="29"/>
      <c r="Z18" s="52" t="s">
        <v>623</v>
      </c>
      <c r="AA18" s="149" t="s">
        <v>628</v>
      </c>
      <c r="AB18" s="123">
        <v>35</v>
      </c>
      <c r="AC18" s="28"/>
      <c r="AD18" s="28"/>
      <c r="AE18" s="123">
        <f>AB18/100</f>
        <v>0.35</v>
      </c>
      <c r="AF18" s="163">
        <f>(AB18*$D$2)/1000</f>
        <v>21</v>
      </c>
      <c r="AG18" s="29"/>
      <c r="AH18" s="37" t="s">
        <v>605</v>
      </c>
      <c r="AI18" s="491"/>
      <c r="AJ18" s="492"/>
      <c r="AK18" s="494"/>
      <c r="AL18" s="214"/>
      <c r="AM18" s="490"/>
      <c r="AN18" s="334"/>
      <c r="AO18" s="244"/>
    </row>
    <row r="19" spans="1:41" s="30" customFormat="1" ht="14.1" customHeight="1" x14ac:dyDescent="0.25">
      <c r="A19" s="543"/>
      <c r="B19" s="379" t="s">
        <v>163</v>
      </c>
      <c r="C19" s="387"/>
      <c r="D19" s="426"/>
      <c r="E19" s="381"/>
      <c r="F19" s="360"/>
      <c r="G19" s="400"/>
      <c r="H19" s="362"/>
      <c r="I19" s="363"/>
      <c r="J19" s="237" t="s">
        <v>698</v>
      </c>
      <c r="K19" s="17" t="s">
        <v>317</v>
      </c>
      <c r="L19" s="36">
        <v>1</v>
      </c>
      <c r="M19" s="28"/>
      <c r="N19" s="264"/>
      <c r="O19" s="81">
        <f>L19/100</f>
        <v>0.01</v>
      </c>
      <c r="P19" s="163">
        <f>(L19*$D$2)/1000</f>
        <v>0.6</v>
      </c>
      <c r="Q19" s="29"/>
      <c r="R19" s="37"/>
      <c r="S19" s="17"/>
      <c r="T19" s="36"/>
      <c r="U19" s="70"/>
      <c r="V19" s="70"/>
      <c r="W19" s="70"/>
      <c r="X19" s="163"/>
      <c r="Y19" s="26"/>
      <c r="Z19" s="331" t="s">
        <v>624</v>
      </c>
      <c r="AA19" s="149" t="s">
        <v>626</v>
      </c>
      <c r="AB19" s="123">
        <v>30</v>
      </c>
      <c r="AC19" s="28"/>
      <c r="AD19" s="28"/>
      <c r="AE19" s="123">
        <f>AB19/100</f>
        <v>0.3</v>
      </c>
      <c r="AF19" s="163">
        <f>(AB19*$D$2)/1000</f>
        <v>18</v>
      </c>
      <c r="AG19" s="29"/>
      <c r="AH19" s="37" t="s">
        <v>457</v>
      </c>
      <c r="AI19" s="85"/>
      <c r="AJ19" s="89"/>
      <c r="AK19" s="36"/>
      <c r="AL19" s="36"/>
      <c r="AM19" s="81"/>
      <c r="AN19" s="163"/>
      <c r="AO19" s="26"/>
    </row>
    <row r="20" spans="1:41" s="30" customFormat="1" ht="14.1" customHeight="1" x14ac:dyDescent="0.25">
      <c r="A20" s="543"/>
      <c r="B20" s="431" t="s">
        <v>53</v>
      </c>
      <c r="C20" s="427"/>
      <c r="D20" s="428"/>
      <c r="E20" s="381"/>
      <c r="F20" s="385"/>
      <c r="G20" s="383"/>
      <c r="H20" s="362"/>
      <c r="I20" s="363"/>
      <c r="J20" s="237"/>
      <c r="K20" s="17" t="s">
        <v>318</v>
      </c>
      <c r="L20" s="36">
        <v>6</v>
      </c>
      <c r="M20" s="81"/>
      <c r="N20" s="36"/>
      <c r="O20" s="81">
        <f>L20/100</f>
        <v>0.06</v>
      </c>
      <c r="P20" s="163">
        <f>(L20*$D$2)/1000</f>
        <v>3.6</v>
      </c>
      <c r="Q20" s="29"/>
      <c r="R20" s="252"/>
      <c r="S20" s="20"/>
      <c r="T20" s="118"/>
      <c r="U20" s="28"/>
      <c r="V20" s="28"/>
      <c r="W20" s="48"/>
      <c r="X20" s="163"/>
      <c r="Y20" s="29"/>
      <c r="Z20" s="213" t="s">
        <v>459</v>
      </c>
      <c r="AA20" s="149"/>
      <c r="AB20" s="123"/>
      <c r="AC20" s="28"/>
      <c r="AD20" s="28"/>
      <c r="AE20" s="123"/>
      <c r="AF20" s="163"/>
      <c r="AG20" s="159"/>
      <c r="AH20" s="278"/>
      <c r="AI20" s="17"/>
      <c r="AJ20" s="36"/>
      <c r="AK20" s="81"/>
      <c r="AL20" s="36"/>
      <c r="AM20" s="28"/>
      <c r="AN20" s="163"/>
      <c r="AO20" s="29"/>
    </row>
    <row r="21" spans="1:41" s="30" customFormat="1" ht="14.1" customHeight="1" x14ac:dyDescent="0.25">
      <c r="A21" s="542"/>
      <c r="B21" s="221"/>
      <c r="C21" s="20"/>
      <c r="D21" s="51"/>
      <c r="E21" s="172"/>
      <c r="F21" s="28"/>
      <c r="G21" s="36"/>
      <c r="H21" s="163"/>
      <c r="I21" s="106"/>
      <c r="J21" s="278"/>
      <c r="K21" s="17"/>
      <c r="L21" s="36"/>
      <c r="M21" s="253"/>
      <c r="N21" s="28"/>
      <c r="O21" s="36"/>
      <c r="P21" s="163"/>
      <c r="Q21" s="29"/>
      <c r="R21" s="37"/>
      <c r="S21" s="17"/>
      <c r="T21" s="36"/>
      <c r="U21" s="36"/>
      <c r="V21" s="36"/>
      <c r="W21" s="28"/>
      <c r="X21" s="163"/>
      <c r="Y21" s="29"/>
      <c r="Z21" s="448"/>
      <c r="AA21" s="17"/>
      <c r="AB21" s="94"/>
      <c r="AC21" s="65"/>
      <c r="AD21" s="51"/>
      <c r="AE21" s="48"/>
      <c r="AF21" s="163"/>
      <c r="AG21" s="29"/>
      <c r="AH21" s="263"/>
      <c r="AI21" s="33"/>
      <c r="AJ21" s="33"/>
      <c r="AK21" s="253"/>
      <c r="AL21" s="28"/>
      <c r="AM21" s="33"/>
      <c r="AN21" s="163"/>
      <c r="AO21" s="29"/>
    </row>
    <row r="22" spans="1:41" s="30" customFormat="1" ht="14.1" customHeight="1" x14ac:dyDescent="0.25">
      <c r="A22" s="542"/>
      <c r="B22" s="27"/>
      <c r="C22" s="73"/>
      <c r="D22" s="11"/>
      <c r="E22" s="54"/>
      <c r="F22" s="49"/>
      <c r="G22" s="28"/>
      <c r="H22" s="163"/>
      <c r="I22" s="29"/>
      <c r="J22" s="431"/>
      <c r="K22" s="86"/>
      <c r="L22" s="11"/>
      <c r="M22" s="54"/>
      <c r="N22" s="49"/>
      <c r="O22" s="28"/>
      <c r="P22" s="163"/>
      <c r="Q22" s="29"/>
      <c r="R22" s="37"/>
      <c r="S22" s="17"/>
      <c r="T22" s="36"/>
      <c r="U22" s="70"/>
      <c r="V22" s="70"/>
      <c r="W22" s="70"/>
      <c r="X22" s="163"/>
      <c r="Y22" s="26"/>
      <c r="Z22" s="415"/>
      <c r="AA22" s="20"/>
      <c r="AB22" s="51"/>
      <c r="AC22" s="90"/>
      <c r="AD22" s="43"/>
      <c r="AE22" s="123"/>
      <c r="AF22" s="163"/>
      <c r="AG22" s="29"/>
      <c r="AH22" s="95"/>
      <c r="AI22" s="86"/>
      <c r="AJ22" s="11"/>
      <c r="AK22" s="54"/>
      <c r="AL22" s="49"/>
      <c r="AM22" s="28"/>
      <c r="AN22" s="163"/>
      <c r="AO22" s="29"/>
    </row>
    <row r="23" spans="1:41" s="30" customFormat="1" ht="14.1" customHeight="1" x14ac:dyDescent="0.25">
      <c r="A23" s="542"/>
      <c r="B23" s="82"/>
      <c r="C23" s="289"/>
      <c r="D23" s="59"/>
      <c r="E23" s="11"/>
      <c r="F23" s="11"/>
      <c r="G23" s="19"/>
      <c r="H23" s="163"/>
      <c r="I23" s="26"/>
      <c r="J23" s="82"/>
      <c r="K23" s="73"/>
      <c r="L23" s="11"/>
      <c r="M23" s="100"/>
      <c r="N23" s="60"/>
      <c r="O23" s="60"/>
      <c r="P23" s="163"/>
      <c r="Q23" s="29"/>
      <c r="R23" s="488"/>
      <c r="S23" s="73"/>
      <c r="T23" s="11"/>
      <c r="U23" s="11"/>
      <c r="V23" s="11"/>
      <c r="W23" s="11"/>
      <c r="X23" s="163"/>
      <c r="Y23" s="26"/>
      <c r="Z23" s="157"/>
      <c r="AA23" s="92"/>
      <c r="AB23" s="117"/>
      <c r="AC23" s="11"/>
      <c r="AD23" s="11"/>
      <c r="AE23" s="19"/>
      <c r="AF23" s="163"/>
      <c r="AG23" s="26"/>
      <c r="AH23" s="83"/>
      <c r="AI23" s="86"/>
      <c r="AJ23" s="11"/>
      <c r="AK23" s="100"/>
      <c r="AL23" s="60"/>
      <c r="AM23" s="60"/>
      <c r="AN23" s="163"/>
      <c r="AO23" s="29"/>
    </row>
    <row r="24" spans="1:41" s="30" customFormat="1" ht="14.1" customHeight="1" x14ac:dyDescent="0.25">
      <c r="A24" s="543" t="s">
        <v>173</v>
      </c>
      <c r="B24" s="120" t="s">
        <v>114</v>
      </c>
      <c r="C24" s="240" t="s">
        <v>118</v>
      </c>
      <c r="D24" s="249">
        <v>100</v>
      </c>
      <c r="E24" s="250"/>
      <c r="F24" s="250"/>
      <c r="G24" s="245">
        <f>D24/100</f>
        <v>1</v>
      </c>
      <c r="H24" s="243">
        <f>(D24*$D$2)/1000</f>
        <v>60</v>
      </c>
      <c r="I24" s="251" t="s">
        <v>110</v>
      </c>
      <c r="J24" s="120" t="s">
        <v>111</v>
      </c>
      <c r="K24" s="240" t="s">
        <v>112</v>
      </c>
      <c r="L24" s="249">
        <v>100</v>
      </c>
      <c r="M24" s="242"/>
      <c r="N24" s="250"/>
      <c r="O24" s="245">
        <f>L24/100</f>
        <v>1</v>
      </c>
      <c r="P24" s="243">
        <f>(L24*$D$2)/1000</f>
        <v>60</v>
      </c>
      <c r="Q24" s="262" t="s">
        <v>113</v>
      </c>
      <c r="R24" s="84" t="s">
        <v>532</v>
      </c>
      <c r="S24" s="280" t="s">
        <v>464</v>
      </c>
      <c r="T24" s="350">
        <v>90</v>
      </c>
      <c r="U24" s="351"/>
      <c r="V24" s="351"/>
      <c r="W24" s="352">
        <f>T24/100</f>
        <v>0.9</v>
      </c>
      <c r="X24" s="316">
        <f>(T24*$D$2)/1000</f>
        <v>54</v>
      </c>
      <c r="Y24" s="284" t="s">
        <v>419</v>
      </c>
      <c r="Z24" s="120" t="s">
        <v>114</v>
      </c>
      <c r="AA24" s="240" t="s">
        <v>118</v>
      </c>
      <c r="AB24" s="249">
        <v>80</v>
      </c>
      <c r="AC24" s="250"/>
      <c r="AD24" s="250"/>
      <c r="AE24" s="245">
        <f>AB24/100</f>
        <v>0.8</v>
      </c>
      <c r="AF24" s="243">
        <f>(AB24*$D$2)/1000</f>
        <v>48</v>
      </c>
      <c r="AG24" s="251" t="s">
        <v>110</v>
      </c>
      <c r="AH24" s="120" t="s">
        <v>114</v>
      </c>
      <c r="AI24" s="240" t="s">
        <v>118</v>
      </c>
      <c r="AJ24" s="249">
        <v>100</v>
      </c>
      <c r="AK24" s="250"/>
      <c r="AL24" s="250"/>
      <c r="AM24" s="245">
        <f>AJ24/100</f>
        <v>1</v>
      </c>
      <c r="AN24" s="243">
        <f>(AJ24*$D$2)/1000</f>
        <v>60</v>
      </c>
      <c r="AO24" s="251" t="s">
        <v>110</v>
      </c>
    </row>
    <row r="25" spans="1:41" s="30" customFormat="1" ht="14.1" customHeight="1" x14ac:dyDescent="0.25">
      <c r="A25" s="543"/>
      <c r="B25" s="120" t="s">
        <v>71</v>
      </c>
      <c r="C25" s="557" t="s">
        <v>36</v>
      </c>
      <c r="D25" s="51"/>
      <c r="E25" s="53"/>
      <c r="F25" s="28"/>
      <c r="G25" s="48"/>
      <c r="H25" s="163"/>
      <c r="I25" s="29"/>
      <c r="J25" s="120" t="s">
        <v>77</v>
      </c>
      <c r="K25" s="557" t="s">
        <v>36</v>
      </c>
      <c r="L25" s="57"/>
      <c r="M25" s="53"/>
      <c r="N25" s="28"/>
      <c r="O25" s="50"/>
      <c r="P25" s="163"/>
      <c r="Q25" s="29"/>
      <c r="R25" s="84" t="s">
        <v>450</v>
      </c>
      <c r="S25" s="563" t="s">
        <v>468</v>
      </c>
      <c r="T25" s="70"/>
      <c r="U25" s="28"/>
      <c r="V25" s="28"/>
      <c r="W25" s="28"/>
      <c r="X25" s="163"/>
      <c r="Y25" s="29"/>
      <c r="Z25" s="120" t="s">
        <v>71</v>
      </c>
      <c r="AA25" s="557" t="s">
        <v>36</v>
      </c>
      <c r="AB25" s="51"/>
      <c r="AC25" s="53"/>
      <c r="AD25" s="28"/>
      <c r="AE25" s="48"/>
      <c r="AF25" s="163"/>
      <c r="AG25" s="29"/>
      <c r="AH25" s="120" t="s">
        <v>71</v>
      </c>
      <c r="AI25" s="557" t="s">
        <v>36</v>
      </c>
      <c r="AJ25" s="51"/>
      <c r="AK25" s="53"/>
      <c r="AL25" s="28"/>
      <c r="AM25" s="48"/>
      <c r="AN25" s="163"/>
      <c r="AO25" s="29"/>
    </row>
    <row r="26" spans="1:41" s="30" customFormat="1" ht="14.1" customHeight="1" x14ac:dyDescent="0.25">
      <c r="A26" s="543"/>
      <c r="B26" s="120" t="s">
        <v>37</v>
      </c>
      <c r="C26" s="558"/>
      <c r="D26" s="51"/>
      <c r="E26" s="53"/>
      <c r="F26" s="60"/>
      <c r="G26" s="50"/>
      <c r="H26" s="163"/>
      <c r="I26" s="29"/>
      <c r="J26" s="120" t="s">
        <v>37</v>
      </c>
      <c r="K26" s="558"/>
      <c r="L26" s="62"/>
      <c r="M26" s="53"/>
      <c r="N26" s="60"/>
      <c r="O26" s="50"/>
      <c r="P26" s="163"/>
      <c r="Q26" s="26"/>
      <c r="R26" s="84" t="s">
        <v>448</v>
      </c>
      <c r="S26" s="564"/>
      <c r="T26" s="11"/>
      <c r="U26" s="60"/>
      <c r="V26" s="60"/>
      <c r="W26" s="60"/>
      <c r="X26" s="163"/>
      <c r="Y26" s="29"/>
      <c r="Z26" s="120" t="s">
        <v>37</v>
      </c>
      <c r="AA26" s="558"/>
      <c r="AB26" s="51"/>
      <c r="AC26" s="53"/>
      <c r="AD26" s="60"/>
      <c r="AE26" s="50"/>
      <c r="AF26" s="163"/>
      <c r="AG26" s="29"/>
      <c r="AH26" s="120" t="s">
        <v>37</v>
      </c>
      <c r="AI26" s="558"/>
      <c r="AJ26" s="51"/>
      <c r="AK26" s="53"/>
      <c r="AL26" s="60"/>
      <c r="AM26" s="50"/>
      <c r="AN26" s="163"/>
      <c r="AO26" s="29"/>
    </row>
    <row r="27" spans="1:41" s="30" customFormat="1" ht="14.1" customHeight="1" x14ac:dyDescent="0.25">
      <c r="A27" s="543"/>
      <c r="B27" s="38" t="s">
        <v>20</v>
      </c>
      <c r="C27" s="559"/>
      <c r="D27" s="51"/>
      <c r="E27" s="53"/>
      <c r="F27" s="28"/>
      <c r="G27" s="50"/>
      <c r="H27" s="163"/>
      <c r="I27" s="29"/>
      <c r="J27" s="38" t="s">
        <v>20</v>
      </c>
      <c r="K27" s="559"/>
      <c r="L27" s="51"/>
      <c r="M27" s="53"/>
      <c r="N27" s="28"/>
      <c r="O27" s="50"/>
      <c r="P27" s="163"/>
      <c r="Q27" s="29"/>
      <c r="R27" s="38" t="s">
        <v>460</v>
      </c>
      <c r="S27" s="565"/>
      <c r="T27" s="36"/>
      <c r="U27" s="28"/>
      <c r="V27" s="28"/>
      <c r="W27" s="81"/>
      <c r="X27" s="163"/>
      <c r="Y27" s="29"/>
      <c r="Z27" s="38" t="s">
        <v>20</v>
      </c>
      <c r="AA27" s="559"/>
      <c r="AB27" s="51"/>
      <c r="AC27" s="53"/>
      <c r="AD27" s="28"/>
      <c r="AE27" s="50"/>
      <c r="AF27" s="163"/>
      <c r="AG27" s="29"/>
      <c r="AH27" s="38" t="s">
        <v>20</v>
      </c>
      <c r="AI27" s="559"/>
      <c r="AJ27" s="51"/>
      <c r="AK27" s="53"/>
      <c r="AL27" s="28"/>
      <c r="AM27" s="50"/>
      <c r="AN27" s="163"/>
      <c r="AO27" s="29"/>
    </row>
    <row r="28" spans="1:41" s="30" customFormat="1" ht="14.1" customHeight="1" x14ac:dyDescent="0.25">
      <c r="A28" s="542" t="s">
        <v>24</v>
      </c>
      <c r="B28" s="47" t="s">
        <v>281</v>
      </c>
      <c r="C28" s="17" t="s">
        <v>272</v>
      </c>
      <c r="D28" s="36">
        <v>5</v>
      </c>
      <c r="E28" s="28"/>
      <c r="F28" s="36">
        <f>D28/55</f>
        <v>9.0909090909090912E-2</v>
      </c>
      <c r="G28" s="49"/>
      <c r="H28" s="163">
        <f>(D28*$D$2)/1000</f>
        <v>3</v>
      </c>
      <c r="I28" s="29"/>
      <c r="J28" s="434" t="s">
        <v>294</v>
      </c>
      <c r="K28" s="435" t="s">
        <v>295</v>
      </c>
      <c r="L28" s="396">
        <v>10</v>
      </c>
      <c r="M28" s="385"/>
      <c r="N28" s="424"/>
      <c r="O28" s="383">
        <f>L28/100</f>
        <v>0.1</v>
      </c>
      <c r="P28" s="436"/>
      <c r="Q28" s="363" t="s">
        <v>269</v>
      </c>
      <c r="R28" s="47"/>
      <c r="S28" s="20"/>
      <c r="T28" s="47"/>
      <c r="U28" s="180"/>
      <c r="V28" s="183"/>
      <c r="W28" s="182"/>
      <c r="X28" s="163"/>
      <c r="Y28" s="155"/>
      <c r="Z28" s="200" t="s">
        <v>774</v>
      </c>
      <c r="AA28" s="20" t="s">
        <v>775</v>
      </c>
      <c r="AB28" s="98">
        <v>20</v>
      </c>
      <c r="AC28" s="28">
        <f>AB28/20</f>
        <v>1</v>
      </c>
      <c r="AD28" s="10"/>
      <c r="AE28" s="10"/>
      <c r="AF28" s="163">
        <v>10</v>
      </c>
      <c r="AG28" s="29"/>
      <c r="AH28" s="35" t="s">
        <v>776</v>
      </c>
      <c r="AI28" s="20" t="s">
        <v>777</v>
      </c>
      <c r="AJ28" s="51">
        <v>30</v>
      </c>
      <c r="AK28" s="49"/>
      <c r="AL28" s="49"/>
      <c r="AM28" s="50">
        <f>AJ28/100</f>
        <v>0.3</v>
      </c>
      <c r="AN28" s="163">
        <f>(AJ28*$D$2)/1000</f>
        <v>18</v>
      </c>
      <c r="AO28" s="29"/>
    </row>
    <row r="29" spans="1:41" s="30" customFormat="1" ht="14.1" customHeight="1" x14ac:dyDescent="0.25">
      <c r="A29" s="542"/>
      <c r="B29" s="52" t="s">
        <v>282</v>
      </c>
      <c r="C29" s="20" t="s">
        <v>283</v>
      </c>
      <c r="D29" s="47">
        <v>30</v>
      </c>
      <c r="E29" s="180">
        <f>D29/60</f>
        <v>0.5</v>
      </c>
      <c r="F29" s="266"/>
      <c r="G29" s="182"/>
      <c r="H29" s="163">
        <f>(D29*$D$2)/1000</f>
        <v>18</v>
      </c>
      <c r="I29" s="155"/>
      <c r="J29" s="389" t="s">
        <v>296</v>
      </c>
      <c r="K29" s="20" t="s">
        <v>104</v>
      </c>
      <c r="L29" s="51">
        <v>15</v>
      </c>
      <c r="M29" s="28"/>
      <c r="N29" s="28">
        <f>L29*0.5/35</f>
        <v>0.21428571428571427</v>
      </c>
      <c r="O29" s="49"/>
      <c r="P29" s="163">
        <f t="shared" ref="P29" si="0">(L29*$D$2)/1000</f>
        <v>9</v>
      </c>
      <c r="Q29" s="29"/>
      <c r="R29" s="52"/>
      <c r="S29" s="20"/>
      <c r="T29" s="51"/>
      <c r="U29" s="49"/>
      <c r="V29" s="49"/>
      <c r="W29" s="50"/>
      <c r="X29" s="163"/>
      <c r="Y29" s="29"/>
      <c r="Z29" s="201" t="s">
        <v>778</v>
      </c>
      <c r="AA29" s="20"/>
      <c r="AB29" s="51"/>
      <c r="AC29" s="28"/>
      <c r="AD29" s="28"/>
      <c r="AE29" s="57"/>
      <c r="AF29" s="163"/>
      <c r="AG29" s="29"/>
      <c r="AH29" s="37" t="s">
        <v>765</v>
      </c>
      <c r="AI29" s="20" t="s">
        <v>779</v>
      </c>
      <c r="AJ29" s="51">
        <v>15</v>
      </c>
      <c r="AK29" s="28"/>
      <c r="AL29" s="28">
        <f>AJ29*0.5/35</f>
        <v>0.21428571428571427</v>
      </c>
      <c r="AM29" s="49"/>
      <c r="AN29" s="163">
        <f t="shared" ref="AN29" si="1">(AJ29*$D$2)/1000</f>
        <v>9</v>
      </c>
      <c r="AO29" s="29"/>
    </row>
    <row r="30" spans="1:41" s="30" customFormat="1" ht="14.1" customHeight="1" x14ac:dyDescent="0.25">
      <c r="A30" s="542"/>
      <c r="B30" s="66" t="s">
        <v>284</v>
      </c>
      <c r="C30" s="20" t="s">
        <v>285</v>
      </c>
      <c r="D30" s="54">
        <v>20</v>
      </c>
      <c r="E30" s="28"/>
      <c r="F30" s="28"/>
      <c r="G30" s="48">
        <f>D30/100</f>
        <v>0.2</v>
      </c>
      <c r="H30" s="163">
        <f>(D30*$D$2)/1000</f>
        <v>12</v>
      </c>
      <c r="I30" s="29"/>
      <c r="J30" s="434" t="s">
        <v>243</v>
      </c>
      <c r="K30" s="380"/>
      <c r="L30" s="385"/>
      <c r="M30" s="411"/>
      <c r="N30" s="409"/>
      <c r="O30" s="361"/>
      <c r="P30" s="362"/>
      <c r="Q30" s="412"/>
      <c r="R30" s="52"/>
      <c r="S30" s="20"/>
      <c r="T30" s="51"/>
      <c r="U30" s="266"/>
      <c r="V30" s="57"/>
      <c r="W30" s="50"/>
      <c r="X30" s="163"/>
      <c r="Y30" s="29"/>
      <c r="Z30" s="200" t="s">
        <v>750</v>
      </c>
      <c r="AA30" s="20"/>
      <c r="AB30" s="51"/>
      <c r="AC30" s="57"/>
      <c r="AD30" s="57"/>
      <c r="AE30" s="50"/>
      <c r="AF30" s="29"/>
      <c r="AG30" s="29"/>
      <c r="AH30" s="37" t="s">
        <v>780</v>
      </c>
      <c r="AI30" s="20"/>
      <c r="AJ30" s="51"/>
      <c r="AK30" s="49"/>
      <c r="AL30" s="49"/>
      <c r="AM30" s="50"/>
      <c r="AN30" s="163"/>
      <c r="AO30" s="29"/>
    </row>
    <row r="31" spans="1:41" s="30" customFormat="1" ht="14.1" customHeight="1" x14ac:dyDescent="0.25">
      <c r="A31" s="542"/>
      <c r="B31" s="66" t="s">
        <v>255</v>
      </c>
      <c r="C31" s="22" t="s">
        <v>286</v>
      </c>
      <c r="D31" s="36">
        <v>20</v>
      </c>
      <c r="E31" s="28"/>
      <c r="F31" s="50"/>
      <c r="G31" s="50">
        <f>D31/100</f>
        <v>0.2</v>
      </c>
      <c r="H31" s="163">
        <f>(D31*$D$2)/1000</f>
        <v>12</v>
      </c>
      <c r="I31" s="29"/>
      <c r="J31" s="389" t="s">
        <v>244</v>
      </c>
      <c r="K31" s="380"/>
      <c r="L31" s="381"/>
      <c r="M31" s="370"/>
      <c r="N31" s="370"/>
      <c r="O31" s="383"/>
      <c r="P31" s="362"/>
      <c r="Q31" s="422"/>
      <c r="R31" s="52"/>
      <c r="S31" s="20"/>
      <c r="T31" s="51"/>
      <c r="U31" s="69"/>
      <c r="V31" s="69"/>
      <c r="W31" s="50"/>
      <c r="X31" s="163"/>
      <c r="Y31" s="29"/>
      <c r="Z31" s="201" t="s">
        <v>714</v>
      </c>
      <c r="AA31" s="20"/>
      <c r="AB31" s="51"/>
      <c r="AC31" s="69"/>
      <c r="AD31" s="69"/>
      <c r="AE31" s="69"/>
      <c r="AF31" s="29"/>
      <c r="AG31" s="29"/>
      <c r="AH31" s="37" t="s">
        <v>781</v>
      </c>
      <c r="AI31" s="17"/>
      <c r="AJ31" s="36"/>
      <c r="AK31" s="344"/>
      <c r="AL31" s="344"/>
      <c r="AM31" s="48"/>
      <c r="AN31" s="163"/>
      <c r="AO31" s="71"/>
    </row>
    <row r="32" spans="1:41" s="30" customFormat="1" ht="14.1" customHeight="1" x14ac:dyDescent="0.25">
      <c r="A32" s="542"/>
      <c r="B32" s="66"/>
      <c r="C32" s="17" t="s">
        <v>287</v>
      </c>
      <c r="D32" s="36">
        <v>0.5</v>
      </c>
      <c r="E32" s="68"/>
      <c r="F32" s="51"/>
      <c r="G32" s="36"/>
      <c r="H32" s="163">
        <f>(D32*$D$2)/1000</f>
        <v>0.3</v>
      </c>
      <c r="I32" s="29"/>
      <c r="J32" s="389" t="s">
        <v>255</v>
      </c>
      <c r="K32" s="398"/>
      <c r="L32" s="392"/>
      <c r="M32" s="437"/>
      <c r="N32" s="437"/>
      <c r="O32" s="400"/>
      <c r="P32" s="363"/>
      <c r="Q32" s="363"/>
      <c r="R32" s="37"/>
      <c r="S32" s="265"/>
      <c r="T32" s="33"/>
      <c r="U32" s="72"/>
      <c r="V32" s="49"/>
      <c r="W32" s="50"/>
      <c r="X32" s="163"/>
      <c r="Y32" s="145"/>
      <c r="Z32" s="201" t="s">
        <v>701</v>
      </c>
      <c r="AA32" s="17"/>
      <c r="AB32" s="36"/>
      <c r="AC32" s="51"/>
      <c r="AD32" s="51"/>
      <c r="AE32" s="51"/>
      <c r="AF32" s="202"/>
      <c r="AG32" s="29"/>
      <c r="AH32" s="37" t="s">
        <v>4</v>
      </c>
      <c r="AI32" s="356"/>
      <c r="AJ32" s="36"/>
      <c r="AK32" s="51"/>
      <c r="AL32" s="51"/>
      <c r="AM32" s="51"/>
      <c r="AN32" s="163"/>
      <c r="AO32" s="29"/>
    </row>
    <row r="33" spans="1:41" s="30" customFormat="1" ht="14.1" customHeight="1" x14ac:dyDescent="0.25">
      <c r="A33" s="542"/>
      <c r="B33" s="236"/>
      <c r="C33" s="292"/>
      <c r="D33" s="126"/>
      <c r="E33" s="127"/>
      <c r="F33" s="127"/>
      <c r="G33" s="127"/>
      <c r="H33" s="170"/>
      <c r="I33" s="128"/>
      <c r="J33" s="124"/>
      <c r="K33" s="125"/>
      <c r="L33" s="126"/>
      <c r="M33" s="127"/>
      <c r="N33" s="127"/>
      <c r="O33" s="127"/>
      <c r="P33" s="170"/>
      <c r="Q33" s="146"/>
      <c r="R33" s="52"/>
      <c r="S33" s="51"/>
      <c r="T33" s="123"/>
      <c r="U33" s="127"/>
      <c r="V33" s="127"/>
      <c r="W33" s="127"/>
      <c r="X33" s="170"/>
      <c r="Y33" s="146"/>
      <c r="Z33" s="124"/>
      <c r="AA33" s="125"/>
      <c r="AB33" s="126"/>
      <c r="AC33" s="127"/>
      <c r="AD33" s="127"/>
      <c r="AE33" s="127"/>
      <c r="AF33" s="170"/>
      <c r="AG33" s="128"/>
      <c r="AH33" s="66"/>
      <c r="AI33" s="125"/>
      <c r="AJ33" s="126"/>
      <c r="AK33" s="51"/>
      <c r="AL33" s="33"/>
      <c r="AM33" s="48"/>
      <c r="AN33" s="170"/>
      <c r="AO33" s="29"/>
    </row>
    <row r="34" spans="1:41" s="30" customFormat="1" ht="12" customHeight="1" x14ac:dyDescent="0.25">
      <c r="A34" s="542"/>
      <c r="B34" s="129"/>
      <c r="C34" s="125"/>
      <c r="D34" s="126"/>
      <c r="E34" s="130"/>
      <c r="F34" s="130"/>
      <c r="G34" s="130"/>
      <c r="H34" s="164"/>
      <c r="I34" s="128"/>
      <c r="J34" s="129"/>
      <c r="K34" s="125" t="s">
        <v>105</v>
      </c>
      <c r="L34" s="126">
        <v>1</v>
      </c>
      <c r="M34" s="127"/>
      <c r="N34" s="127"/>
      <c r="O34" s="127"/>
      <c r="P34" s="164"/>
      <c r="Q34" s="146"/>
      <c r="R34" s="125"/>
      <c r="S34" s="503"/>
      <c r="T34" s="126"/>
      <c r="U34" s="127"/>
      <c r="V34" s="127"/>
      <c r="W34" s="127"/>
      <c r="X34" s="164"/>
      <c r="Y34" s="146"/>
      <c r="Z34" s="129"/>
      <c r="AA34" s="503" t="s">
        <v>105</v>
      </c>
      <c r="AB34" s="126">
        <v>1</v>
      </c>
      <c r="AC34" s="127"/>
      <c r="AD34" s="127"/>
      <c r="AE34" s="127"/>
      <c r="AF34" s="164"/>
      <c r="AG34" s="146"/>
      <c r="AH34" s="66"/>
      <c r="AI34" s="125"/>
      <c r="AJ34" s="126"/>
      <c r="AK34" s="127"/>
      <c r="AL34" s="127"/>
      <c r="AM34" s="127"/>
      <c r="AN34" s="164"/>
      <c r="AO34" s="146"/>
    </row>
    <row r="35" spans="1:41" s="30" customFormat="1" ht="12" customHeight="1" x14ac:dyDescent="0.25">
      <c r="A35" s="542"/>
      <c r="B35" s="143"/>
      <c r="C35" s="233" t="s">
        <v>96</v>
      </c>
      <c r="D35" s="188"/>
      <c r="E35" s="189"/>
      <c r="F35" s="189"/>
      <c r="G35" s="189"/>
      <c r="H35" s="188" t="s">
        <v>324</v>
      </c>
      <c r="I35" s="196" t="s">
        <v>325</v>
      </c>
      <c r="J35" s="143"/>
      <c r="K35" s="233" t="s">
        <v>41</v>
      </c>
      <c r="L35" s="196"/>
      <c r="M35" s="189"/>
      <c r="N35" s="189"/>
      <c r="O35" s="189"/>
      <c r="P35" s="188" t="s">
        <v>322</v>
      </c>
      <c r="Q35" s="196" t="s">
        <v>323</v>
      </c>
      <c r="R35" s="143"/>
      <c r="S35" s="233" t="s">
        <v>41</v>
      </c>
      <c r="T35" s="196"/>
      <c r="U35" s="189"/>
      <c r="V35" s="189"/>
      <c r="W35" s="189"/>
      <c r="X35" s="188" t="s">
        <v>320</v>
      </c>
      <c r="Y35" s="196" t="s">
        <v>321</v>
      </c>
      <c r="Z35" s="143"/>
      <c r="AA35" s="233" t="s">
        <v>41</v>
      </c>
      <c r="AB35" s="188"/>
      <c r="AC35" s="189"/>
      <c r="AD35" s="189"/>
      <c r="AE35" s="189"/>
      <c r="AF35" s="188" t="s">
        <v>322</v>
      </c>
      <c r="AG35" s="196" t="s">
        <v>323</v>
      </c>
      <c r="AH35" s="143"/>
      <c r="AI35" s="233" t="s">
        <v>41</v>
      </c>
      <c r="AJ35" s="188"/>
      <c r="AK35" s="189"/>
      <c r="AL35" s="189"/>
      <c r="AM35" s="189"/>
      <c r="AN35" s="188" t="s">
        <v>322</v>
      </c>
      <c r="AO35" s="196" t="s">
        <v>323</v>
      </c>
    </row>
    <row r="36" spans="1:41" s="74" customFormat="1" ht="12" customHeight="1" x14ac:dyDescent="0.25">
      <c r="A36" s="551" t="s">
        <v>39</v>
      </c>
      <c r="B36" s="560" t="s">
        <v>97</v>
      </c>
      <c r="C36" s="192" t="s">
        <v>63</v>
      </c>
      <c r="D36" s="267"/>
      <c r="E36" s="268"/>
      <c r="F36" s="268"/>
      <c r="G36" s="268"/>
      <c r="H36" s="267">
        <v>4.5</v>
      </c>
      <c r="I36" s="270">
        <f>SUM(E5:E34)</f>
        <v>5.5</v>
      </c>
      <c r="J36" s="554" t="s">
        <v>119</v>
      </c>
      <c r="K36" s="192" t="s">
        <v>63</v>
      </c>
      <c r="L36" s="267"/>
      <c r="M36" s="268"/>
      <c r="N36" s="268"/>
      <c r="O36" s="268"/>
      <c r="P36" s="267">
        <v>4.5</v>
      </c>
      <c r="Q36" s="270">
        <f>SUM(M5:M34)</f>
        <v>5.6333333333333329</v>
      </c>
      <c r="R36" s="554" t="s">
        <v>39</v>
      </c>
      <c r="S36" s="192" t="s">
        <v>57</v>
      </c>
      <c r="T36" s="267"/>
      <c r="U36" s="268"/>
      <c r="V36" s="268"/>
      <c r="W36" s="268"/>
      <c r="X36" s="267">
        <v>4.5</v>
      </c>
      <c r="Y36" s="270">
        <f>SUM(U5:U34)</f>
        <v>5.5</v>
      </c>
      <c r="Z36" s="554" t="s">
        <v>119</v>
      </c>
      <c r="AA36" s="192" t="s">
        <v>63</v>
      </c>
      <c r="AB36" s="267"/>
      <c r="AC36" s="268"/>
      <c r="AD36" s="268"/>
      <c r="AE36" s="268"/>
      <c r="AF36" s="267">
        <v>4.5</v>
      </c>
      <c r="AG36" s="270">
        <f>SUM(AC5:AC34)</f>
        <v>6.2222222222222223</v>
      </c>
      <c r="AH36" s="554" t="s">
        <v>119</v>
      </c>
      <c r="AI36" s="192" t="s">
        <v>63</v>
      </c>
      <c r="AJ36" s="267"/>
      <c r="AK36" s="268"/>
      <c r="AL36" s="268"/>
      <c r="AM36" s="268"/>
      <c r="AN36" s="267">
        <v>4.5</v>
      </c>
      <c r="AO36" s="270">
        <f>SUM(AK5:AK34)</f>
        <v>5.5</v>
      </c>
    </row>
    <row r="37" spans="1:41" s="75" customFormat="1" ht="12" customHeight="1" x14ac:dyDescent="0.25">
      <c r="A37" s="552"/>
      <c r="B37" s="561"/>
      <c r="C37" s="193" t="s">
        <v>64</v>
      </c>
      <c r="D37" s="270"/>
      <c r="E37" s="268"/>
      <c r="F37" s="268"/>
      <c r="G37" s="268"/>
      <c r="H37" s="270">
        <v>2</v>
      </c>
      <c r="I37" s="270">
        <f>SUM(F5:F35)</f>
        <v>2.875</v>
      </c>
      <c r="J37" s="555"/>
      <c r="K37" s="193" t="s">
        <v>64</v>
      </c>
      <c r="L37" s="270"/>
      <c r="M37" s="268"/>
      <c r="N37" s="268"/>
      <c r="O37" s="268"/>
      <c r="P37" s="270">
        <v>2</v>
      </c>
      <c r="Q37" s="270">
        <f>SUM(N5:N35)</f>
        <v>2.5285714285714289</v>
      </c>
      <c r="R37" s="555"/>
      <c r="S37" s="193" t="s">
        <v>58</v>
      </c>
      <c r="T37" s="270"/>
      <c r="U37" s="268"/>
      <c r="V37" s="268"/>
      <c r="W37" s="268"/>
      <c r="X37" s="270">
        <v>2</v>
      </c>
      <c r="Y37" s="270">
        <f>SUM(V5:V35)</f>
        <v>2.545454545454545</v>
      </c>
      <c r="Z37" s="555"/>
      <c r="AA37" s="193" t="s">
        <v>64</v>
      </c>
      <c r="AB37" s="270"/>
      <c r="AC37" s="268"/>
      <c r="AD37" s="268"/>
      <c r="AE37" s="268"/>
      <c r="AF37" s="270">
        <v>2</v>
      </c>
      <c r="AG37" s="270">
        <f>SUM(AD5:AD35)</f>
        <v>2.5642857142857141</v>
      </c>
      <c r="AH37" s="555"/>
      <c r="AI37" s="193" t="s">
        <v>64</v>
      </c>
      <c r="AJ37" s="270"/>
      <c r="AK37" s="268"/>
      <c r="AL37" s="268"/>
      <c r="AM37" s="268"/>
      <c r="AN37" s="270">
        <v>2</v>
      </c>
      <c r="AO37" s="270">
        <f>SUM(AL5:AL35)</f>
        <v>2.9805194805194808</v>
      </c>
    </row>
    <row r="38" spans="1:41" s="75" customFormat="1" ht="12" customHeight="1" x14ac:dyDescent="0.25">
      <c r="A38" s="552"/>
      <c r="B38" s="561"/>
      <c r="C38" s="194" t="s">
        <v>65</v>
      </c>
      <c r="D38" s="272"/>
      <c r="E38" s="267"/>
      <c r="F38" s="267"/>
      <c r="G38" s="267"/>
      <c r="H38" s="272">
        <v>1.5</v>
      </c>
      <c r="I38" s="270">
        <f>SUM(G7:G32)</f>
        <v>1.67</v>
      </c>
      <c r="J38" s="555"/>
      <c r="K38" s="194" t="s">
        <v>65</v>
      </c>
      <c r="L38" s="272"/>
      <c r="M38" s="267"/>
      <c r="N38" s="267"/>
      <c r="O38" s="267"/>
      <c r="P38" s="272">
        <v>1.5</v>
      </c>
      <c r="Q38" s="270">
        <f>SUM(O7:O32)</f>
        <v>1.9700000000000002</v>
      </c>
      <c r="R38" s="555"/>
      <c r="S38" s="194" t="s">
        <v>59</v>
      </c>
      <c r="T38" s="272"/>
      <c r="U38" s="267"/>
      <c r="V38" s="267"/>
      <c r="W38" s="267"/>
      <c r="X38" s="272">
        <v>1.5</v>
      </c>
      <c r="Y38" s="270">
        <f>SUM(W7:W32)</f>
        <v>1.4500000000000002</v>
      </c>
      <c r="Z38" s="555"/>
      <c r="AA38" s="194" t="s">
        <v>65</v>
      </c>
      <c r="AB38" s="272"/>
      <c r="AC38" s="267"/>
      <c r="AD38" s="267"/>
      <c r="AE38" s="267"/>
      <c r="AF38" s="272">
        <v>1.5</v>
      </c>
      <c r="AG38" s="270">
        <f>SUM(AE7:AE32)</f>
        <v>1.45</v>
      </c>
      <c r="AH38" s="555"/>
      <c r="AI38" s="194" t="s">
        <v>65</v>
      </c>
      <c r="AJ38" s="272"/>
      <c r="AK38" s="267"/>
      <c r="AL38" s="267"/>
      <c r="AM38" s="267"/>
      <c r="AN38" s="272">
        <v>1.5</v>
      </c>
      <c r="AO38" s="270">
        <f>SUM(AM7:AM32)</f>
        <v>1.8</v>
      </c>
    </row>
    <row r="39" spans="1:41" s="74" customFormat="1" ht="12" customHeight="1" x14ac:dyDescent="0.25">
      <c r="A39" s="552"/>
      <c r="B39" s="561"/>
      <c r="C39" s="194" t="s">
        <v>66</v>
      </c>
      <c r="D39" s="272"/>
      <c r="E39" s="270"/>
      <c r="F39" s="270"/>
      <c r="G39" s="270"/>
      <c r="H39" s="272">
        <v>1</v>
      </c>
      <c r="I39" s="270">
        <f>D34</f>
        <v>0</v>
      </c>
      <c r="J39" s="555"/>
      <c r="K39" s="194" t="s">
        <v>66</v>
      </c>
      <c r="L39" s="272"/>
      <c r="M39" s="270"/>
      <c r="N39" s="270"/>
      <c r="O39" s="270"/>
      <c r="P39" s="272"/>
      <c r="Q39" s="270">
        <f>L34</f>
        <v>1</v>
      </c>
      <c r="R39" s="555"/>
      <c r="S39" s="194" t="s">
        <v>60</v>
      </c>
      <c r="T39" s="272"/>
      <c r="U39" s="270"/>
      <c r="V39" s="270"/>
      <c r="W39" s="270"/>
      <c r="X39" s="272">
        <v>1</v>
      </c>
      <c r="Y39" s="270">
        <f>T34</f>
        <v>0</v>
      </c>
      <c r="Z39" s="555"/>
      <c r="AA39" s="194" t="s">
        <v>66</v>
      </c>
      <c r="AB39" s="272"/>
      <c r="AC39" s="270"/>
      <c r="AD39" s="270"/>
      <c r="AE39" s="270"/>
      <c r="AF39" s="272"/>
      <c r="AG39" s="270">
        <f>AB34</f>
        <v>1</v>
      </c>
      <c r="AH39" s="555"/>
      <c r="AI39" s="194" t="s">
        <v>66</v>
      </c>
      <c r="AJ39" s="272"/>
      <c r="AK39" s="270"/>
      <c r="AL39" s="270"/>
      <c r="AM39" s="270"/>
      <c r="AN39" s="272"/>
      <c r="AO39" s="270">
        <f>AJ34</f>
        <v>0</v>
      </c>
    </row>
    <row r="40" spans="1:41" s="74" customFormat="1" ht="12" customHeight="1" x14ac:dyDescent="0.25">
      <c r="A40" s="552"/>
      <c r="B40" s="561"/>
      <c r="C40" s="195" t="s">
        <v>67</v>
      </c>
      <c r="D40" s="272"/>
      <c r="E40" s="272"/>
      <c r="F40" s="272"/>
      <c r="G40" s="272"/>
      <c r="H40" s="272">
        <v>2</v>
      </c>
      <c r="I40" s="270">
        <v>2.4</v>
      </c>
      <c r="J40" s="555"/>
      <c r="K40" s="195" t="s">
        <v>67</v>
      </c>
      <c r="L40" s="272"/>
      <c r="M40" s="272"/>
      <c r="N40" s="272"/>
      <c r="O40" s="272"/>
      <c r="P40" s="272">
        <v>2</v>
      </c>
      <c r="Q40" s="270">
        <v>2.4</v>
      </c>
      <c r="R40" s="555"/>
      <c r="S40" s="195" t="s">
        <v>61</v>
      </c>
      <c r="T40" s="272"/>
      <c r="U40" s="272"/>
      <c r="V40" s="272"/>
      <c r="W40" s="272"/>
      <c r="X40" s="272">
        <v>2</v>
      </c>
      <c r="Y40" s="270">
        <v>2.4</v>
      </c>
      <c r="Z40" s="555"/>
      <c r="AA40" s="195" t="s">
        <v>67</v>
      </c>
      <c r="AB40" s="272"/>
      <c r="AC40" s="272"/>
      <c r="AD40" s="272"/>
      <c r="AE40" s="272"/>
      <c r="AF40" s="272">
        <v>2</v>
      </c>
      <c r="AG40" s="270">
        <v>2.8</v>
      </c>
      <c r="AH40" s="555"/>
      <c r="AI40" s="195" t="s">
        <v>67</v>
      </c>
      <c r="AJ40" s="272"/>
      <c r="AK40" s="272"/>
      <c r="AL40" s="272"/>
      <c r="AM40" s="272"/>
      <c r="AN40" s="272">
        <v>2</v>
      </c>
      <c r="AO40" s="270">
        <v>2.5</v>
      </c>
    </row>
    <row r="41" spans="1:41" s="74" customFormat="1" ht="12" customHeight="1" x14ac:dyDescent="0.25">
      <c r="A41" s="553"/>
      <c r="B41" s="562"/>
      <c r="C41" s="194" t="s">
        <v>68</v>
      </c>
      <c r="D41" s="272"/>
      <c r="E41" s="272"/>
      <c r="F41" s="272"/>
      <c r="G41" s="272"/>
      <c r="H41" s="274"/>
      <c r="I41" s="274">
        <f>(I36*70)+(I37*75)+(I38*25)+(I39*60)+(I40*45)</f>
        <v>750.375</v>
      </c>
      <c r="J41" s="556"/>
      <c r="K41" s="194" t="s">
        <v>68</v>
      </c>
      <c r="L41" s="272"/>
      <c r="M41" s="272"/>
      <c r="N41" s="272"/>
      <c r="O41" s="272"/>
      <c r="P41" s="272"/>
      <c r="Q41" s="274">
        <f>(Q36*70)+(Q37*75)+(Q38*25)+(Q39*60)+(Q40*45)</f>
        <v>801.22619047619048</v>
      </c>
      <c r="R41" s="556"/>
      <c r="S41" s="194" t="s">
        <v>62</v>
      </c>
      <c r="T41" s="272"/>
      <c r="U41" s="272"/>
      <c r="V41" s="272"/>
      <c r="W41" s="272"/>
      <c r="X41" s="272"/>
      <c r="Y41" s="274">
        <f>(Y36*70)+(Y37*75)+(Y38*25)+(Y39*60)+(Y40*45)</f>
        <v>720.15909090909088</v>
      </c>
      <c r="Z41" s="556"/>
      <c r="AA41" s="194" t="s">
        <v>68</v>
      </c>
      <c r="AB41" s="272"/>
      <c r="AC41" s="272"/>
      <c r="AD41" s="272"/>
      <c r="AE41" s="272"/>
      <c r="AF41" s="274"/>
      <c r="AG41" s="274">
        <f>(AG36*70)+(AG37*75)+(AG38*25)+(AG39*60)+(AG40*45)</f>
        <v>850.1269841269841</v>
      </c>
      <c r="AH41" s="556"/>
      <c r="AI41" s="194" t="s">
        <v>68</v>
      </c>
      <c r="AJ41" s="272"/>
      <c r="AK41" s="272"/>
      <c r="AL41" s="272"/>
      <c r="AM41" s="272"/>
      <c r="AN41" s="274"/>
      <c r="AO41" s="274">
        <f>(AO36*70)+(AO37*75)+(AO38*25)+(AO39*60)+(AO40*45)</f>
        <v>766.03896103896102</v>
      </c>
    </row>
    <row r="42" spans="1:41" ht="9.75" customHeight="1" x14ac:dyDescent="0.25"/>
    <row r="43" spans="1:41" ht="14.1" customHeight="1" x14ac:dyDescent="0.25">
      <c r="C43" s="21" t="s">
        <v>121</v>
      </c>
      <c r="K43" s="21" t="s">
        <v>120</v>
      </c>
      <c r="S43" s="21" t="s">
        <v>122</v>
      </c>
      <c r="AA43" s="21" t="s">
        <v>123</v>
      </c>
    </row>
  </sheetData>
  <mergeCells count="24">
    <mergeCell ref="AI25:AI27"/>
    <mergeCell ref="Z36:Z41"/>
    <mergeCell ref="AH36:AH41"/>
    <mergeCell ref="A36:A41"/>
    <mergeCell ref="B36:B41"/>
    <mergeCell ref="J36:J41"/>
    <mergeCell ref="R36:R41"/>
    <mergeCell ref="D1:J1"/>
    <mergeCell ref="S3:T3"/>
    <mergeCell ref="C3:D3"/>
    <mergeCell ref="K2:AO2"/>
    <mergeCell ref="AI3:AJ3"/>
    <mergeCell ref="A3:A4"/>
    <mergeCell ref="AA3:AB3"/>
    <mergeCell ref="K3:L3"/>
    <mergeCell ref="A28:A35"/>
    <mergeCell ref="A24:A27"/>
    <mergeCell ref="C25:C27"/>
    <mergeCell ref="K25:K27"/>
    <mergeCell ref="S25:S27"/>
    <mergeCell ref="AA25:AA27"/>
    <mergeCell ref="A5:A7"/>
    <mergeCell ref="A8:A15"/>
    <mergeCell ref="A16:A23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zoomScale="120" workbookViewId="0">
      <selection activeCell="H14" sqref="H14"/>
    </sheetView>
  </sheetViews>
  <sheetFormatPr defaultRowHeight="14.1" customHeight="1" x14ac:dyDescent="0.25"/>
  <cols>
    <col min="1" max="1" width="2.875" customWidth="1"/>
    <col min="2" max="2" width="3.75" style="21" customWidth="1"/>
    <col min="3" max="3" width="11.625" style="21" customWidth="1"/>
    <col min="4" max="4" width="5" customWidth="1"/>
    <col min="5" max="5" width="5.5" hidden="1" customWidth="1"/>
    <col min="6" max="6" width="5.75" hidden="1" customWidth="1"/>
    <col min="7" max="7" width="6.625" hidden="1" customWidth="1"/>
    <col min="8" max="8" width="3.5" style="171" customWidth="1"/>
    <col min="9" max="9" width="5" customWidth="1"/>
    <col min="10" max="10" width="3.75" style="21" customWidth="1"/>
    <col min="11" max="11" width="10.875" style="21" customWidth="1"/>
    <col min="12" max="12" width="3.875" style="21" customWidth="1"/>
    <col min="13" max="13" width="6.625" hidden="1" customWidth="1"/>
    <col min="14" max="14" width="5.875" hidden="1" customWidth="1"/>
    <col min="15" max="15" width="6" hidden="1" customWidth="1"/>
    <col min="16" max="16" width="4.125" customWidth="1"/>
    <col min="17" max="17" width="3.875" customWidth="1"/>
    <col min="18" max="18" width="4" style="21" customWidth="1"/>
    <col min="19" max="19" width="9.75" style="21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71" customWidth="1"/>
    <col min="25" max="25" width="4" customWidth="1"/>
    <col min="26" max="26" width="3.25" style="21" customWidth="1"/>
    <col min="27" max="27" width="10.5" style="21" customWidth="1"/>
    <col min="28" max="28" width="3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171" customWidth="1"/>
    <col min="33" max="33" width="4.375" customWidth="1"/>
    <col min="34" max="34" width="4.125" style="21" customWidth="1"/>
    <col min="35" max="35" width="9.875" style="239" customWidth="1"/>
    <col min="36" max="36" width="4.875" customWidth="1"/>
    <col min="37" max="39" width="6.625" hidden="1" customWidth="1"/>
    <col min="40" max="40" width="3.875" style="171" customWidth="1"/>
    <col min="41" max="41" width="4" customWidth="1"/>
  </cols>
  <sheetData>
    <row r="1" spans="1:41" ht="14.1" customHeight="1" x14ac:dyDescent="0.25">
      <c r="A1" s="12"/>
      <c r="B1" s="230"/>
      <c r="C1" s="230"/>
      <c r="D1" s="544" t="s">
        <v>23</v>
      </c>
      <c r="E1" s="544"/>
      <c r="F1" s="544"/>
      <c r="G1" s="544"/>
      <c r="H1" s="544"/>
      <c r="I1" s="544"/>
      <c r="J1" s="544"/>
      <c r="K1" s="21" t="s">
        <v>807</v>
      </c>
      <c r="L1" s="21" t="s">
        <v>811</v>
      </c>
      <c r="X1" s="168"/>
      <c r="Z1" s="230"/>
      <c r="AA1" s="230"/>
      <c r="AB1" s="12"/>
      <c r="AC1" s="12"/>
      <c r="AF1" s="168"/>
      <c r="AG1" s="12"/>
      <c r="AH1" s="230"/>
      <c r="AI1" s="230"/>
      <c r="AJ1" s="12"/>
      <c r="AK1" s="12"/>
      <c r="AL1" s="12"/>
      <c r="AN1" s="168"/>
      <c r="AO1" s="12"/>
    </row>
    <row r="2" spans="1:41" ht="14.1" customHeight="1" x14ac:dyDescent="0.25">
      <c r="A2" s="2" t="s">
        <v>17</v>
      </c>
      <c r="B2" s="231" t="s">
        <v>40</v>
      </c>
      <c r="C2" s="231" t="s">
        <v>5</v>
      </c>
      <c r="D2" s="167">
        <v>600</v>
      </c>
      <c r="E2" s="167"/>
      <c r="F2" s="167"/>
      <c r="G2" s="167"/>
      <c r="H2" s="167"/>
      <c r="I2" s="167"/>
      <c r="J2" s="235"/>
      <c r="K2" s="538" t="s">
        <v>34</v>
      </c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</row>
    <row r="3" spans="1:41" s="21" customFormat="1" ht="14.1" customHeight="1" x14ac:dyDescent="0.25">
      <c r="A3" s="540" t="s">
        <v>25</v>
      </c>
      <c r="B3" s="24"/>
      <c r="C3" s="541">
        <v>43402</v>
      </c>
      <c r="D3" s="541"/>
      <c r="E3" s="23"/>
      <c r="F3" s="23"/>
      <c r="G3" s="23"/>
      <c r="H3" s="169"/>
      <c r="I3" s="24" t="s">
        <v>26</v>
      </c>
      <c r="J3" s="24"/>
      <c r="K3" s="541">
        <v>43403</v>
      </c>
      <c r="L3" s="541"/>
      <c r="M3" s="23"/>
      <c r="N3" s="23"/>
      <c r="O3" s="23"/>
      <c r="P3" s="23"/>
      <c r="Q3" s="24" t="s">
        <v>27</v>
      </c>
      <c r="R3" s="24"/>
      <c r="S3" s="541">
        <v>43404</v>
      </c>
      <c r="T3" s="541"/>
      <c r="U3" s="23"/>
      <c r="V3" s="23"/>
      <c r="W3" s="23"/>
      <c r="X3" s="169"/>
      <c r="Y3" s="24" t="s">
        <v>28</v>
      </c>
      <c r="Z3" s="24"/>
      <c r="AA3" s="541"/>
      <c r="AB3" s="541"/>
      <c r="AC3" s="23"/>
      <c r="AD3" s="23"/>
      <c r="AE3" s="23"/>
      <c r="AF3" s="169"/>
      <c r="AG3" s="24" t="s">
        <v>29</v>
      </c>
      <c r="AH3" s="24"/>
      <c r="AI3" s="541">
        <v>43035</v>
      </c>
      <c r="AJ3" s="541"/>
      <c r="AK3" s="23"/>
      <c r="AL3" s="23"/>
      <c r="AM3" s="23"/>
      <c r="AN3" s="169"/>
      <c r="AO3" s="24" t="s">
        <v>30</v>
      </c>
    </row>
    <row r="4" spans="1:41" s="21" customFormat="1" ht="14.1" customHeight="1" x14ac:dyDescent="0.25">
      <c r="A4" s="540"/>
      <c r="B4" s="24" t="s">
        <v>14</v>
      </c>
      <c r="C4" s="24" t="s">
        <v>15</v>
      </c>
      <c r="D4" s="24" t="s">
        <v>31</v>
      </c>
      <c r="E4" s="24" t="s">
        <v>47</v>
      </c>
      <c r="F4" s="24" t="s">
        <v>49</v>
      </c>
      <c r="G4" s="24" t="s">
        <v>52</v>
      </c>
      <c r="H4" s="163" t="s">
        <v>46</v>
      </c>
      <c r="I4" s="24" t="s">
        <v>124</v>
      </c>
      <c r="J4" s="24" t="s">
        <v>14</v>
      </c>
      <c r="K4" s="24" t="s">
        <v>15</v>
      </c>
      <c r="L4" s="24" t="s">
        <v>18</v>
      </c>
      <c r="M4" s="24" t="s">
        <v>47</v>
      </c>
      <c r="N4" s="24" t="s">
        <v>49</v>
      </c>
      <c r="O4" s="24" t="s">
        <v>52</v>
      </c>
      <c r="P4" s="163" t="s">
        <v>46</v>
      </c>
      <c r="Q4" s="24" t="s">
        <v>124</v>
      </c>
      <c r="R4" s="24" t="s">
        <v>14</v>
      </c>
      <c r="S4" s="24" t="s">
        <v>15</v>
      </c>
      <c r="T4" s="24" t="s">
        <v>31</v>
      </c>
      <c r="U4" s="24" t="s">
        <v>47</v>
      </c>
      <c r="V4" s="24" t="s">
        <v>49</v>
      </c>
      <c r="W4" s="24" t="s">
        <v>52</v>
      </c>
      <c r="X4" s="163" t="s">
        <v>46</v>
      </c>
      <c r="Y4" s="24" t="s">
        <v>124</v>
      </c>
      <c r="Z4" s="24" t="s">
        <v>14</v>
      </c>
      <c r="AA4" s="24" t="s">
        <v>15</v>
      </c>
      <c r="AB4" s="24" t="s">
        <v>31</v>
      </c>
      <c r="AC4" s="24" t="s">
        <v>47</v>
      </c>
      <c r="AD4" s="24" t="s">
        <v>49</v>
      </c>
      <c r="AE4" s="24" t="s">
        <v>52</v>
      </c>
      <c r="AF4" s="163" t="s">
        <v>46</v>
      </c>
      <c r="AG4" s="24" t="s">
        <v>124</v>
      </c>
      <c r="AH4" s="24" t="s">
        <v>14</v>
      </c>
      <c r="AI4" s="25" t="s">
        <v>15</v>
      </c>
      <c r="AJ4" s="24" t="s">
        <v>31</v>
      </c>
      <c r="AK4" s="24" t="s">
        <v>47</v>
      </c>
      <c r="AL4" s="24" t="s">
        <v>49</v>
      </c>
      <c r="AM4" s="24" t="s">
        <v>52</v>
      </c>
      <c r="AN4" s="163" t="s">
        <v>46</v>
      </c>
      <c r="AO4" s="24" t="s">
        <v>124</v>
      </c>
    </row>
    <row r="5" spans="1:41" s="30" customFormat="1" ht="14.1" customHeight="1" x14ac:dyDescent="0.25">
      <c r="A5" s="542" t="s">
        <v>32</v>
      </c>
      <c r="B5" s="84" t="s">
        <v>507</v>
      </c>
      <c r="C5" s="8" t="s">
        <v>407</v>
      </c>
      <c r="D5" s="98">
        <v>110</v>
      </c>
      <c r="E5" s="28">
        <f>D5/20</f>
        <v>5.5</v>
      </c>
      <c r="F5" s="10"/>
      <c r="G5" s="10"/>
      <c r="H5" s="163">
        <f>(D5*$D$2)/1000</f>
        <v>66</v>
      </c>
      <c r="I5" s="29"/>
      <c r="J5" s="84" t="s">
        <v>406</v>
      </c>
      <c r="K5" s="8" t="s">
        <v>407</v>
      </c>
      <c r="L5" s="98">
        <v>90</v>
      </c>
      <c r="M5" s="28">
        <f>L5/20</f>
        <v>4.5</v>
      </c>
      <c r="N5" s="10"/>
      <c r="O5" s="10"/>
      <c r="P5" s="163">
        <f>(L5*$D$2)/1000</f>
        <v>54</v>
      </c>
      <c r="Q5" s="26"/>
      <c r="R5" s="47" t="s">
        <v>723</v>
      </c>
      <c r="S5" s="20" t="s">
        <v>724</v>
      </c>
      <c r="T5" s="51">
        <v>330</v>
      </c>
      <c r="U5" s="28">
        <f>T5/60</f>
        <v>5.5</v>
      </c>
      <c r="V5" s="10"/>
      <c r="W5" s="10"/>
      <c r="X5" s="163">
        <f>(T5*$D$2)/1000</f>
        <v>198</v>
      </c>
      <c r="Y5" s="26"/>
      <c r="Z5" s="84"/>
      <c r="AA5" s="8"/>
      <c r="AB5" s="98"/>
      <c r="AC5" s="28"/>
      <c r="AD5" s="10"/>
      <c r="AE5" s="10"/>
      <c r="AF5" s="163"/>
      <c r="AG5" s="29"/>
      <c r="AH5" s="84"/>
      <c r="AI5" s="8"/>
      <c r="AJ5" s="98"/>
      <c r="AK5" s="172"/>
      <c r="AL5" s="10"/>
      <c r="AM5" s="10"/>
      <c r="AN5" s="163"/>
      <c r="AO5" s="29"/>
    </row>
    <row r="6" spans="1:41" s="30" customFormat="1" ht="14.1" customHeight="1" x14ac:dyDescent="0.25">
      <c r="A6" s="542"/>
      <c r="B6" s="31" t="s">
        <v>409</v>
      </c>
      <c r="C6" s="121"/>
      <c r="D6" s="122"/>
      <c r="E6" s="28"/>
      <c r="F6" s="28"/>
      <c r="G6" s="10"/>
      <c r="H6" s="163"/>
      <c r="I6" s="18"/>
      <c r="J6" s="31" t="s">
        <v>409</v>
      </c>
      <c r="K6" s="121" t="s">
        <v>410</v>
      </c>
      <c r="L6" s="122">
        <v>20</v>
      </c>
      <c r="M6" s="28">
        <f>L6/20</f>
        <v>1</v>
      </c>
      <c r="N6" s="28"/>
      <c r="O6" s="10"/>
      <c r="P6" s="18"/>
      <c r="Q6" s="18"/>
      <c r="R6" s="52"/>
      <c r="S6" s="121"/>
      <c r="T6" s="122"/>
      <c r="U6" s="28"/>
      <c r="V6" s="28"/>
      <c r="W6" s="48"/>
      <c r="X6" s="18"/>
      <c r="Y6" s="29"/>
      <c r="Z6" s="31"/>
      <c r="AA6" s="121"/>
      <c r="AB6" s="122"/>
      <c r="AC6" s="28"/>
      <c r="AD6" s="28"/>
      <c r="AE6" s="10"/>
      <c r="AF6" s="163"/>
      <c r="AG6" s="18"/>
      <c r="AH6" s="31"/>
      <c r="AI6" s="121"/>
      <c r="AJ6" s="122"/>
      <c r="AK6" s="28"/>
      <c r="AL6" s="28"/>
      <c r="AM6" s="10"/>
      <c r="AN6" s="163"/>
      <c r="AO6" s="18"/>
    </row>
    <row r="7" spans="1:41" s="30" customFormat="1" ht="14.1" customHeight="1" x14ac:dyDescent="0.25">
      <c r="A7" s="542"/>
      <c r="B7" s="31" t="s">
        <v>412</v>
      </c>
      <c r="C7" s="32"/>
      <c r="D7" s="7"/>
      <c r="E7" s="10"/>
      <c r="F7" s="10"/>
      <c r="G7" s="10"/>
      <c r="H7" s="163"/>
      <c r="I7" s="18"/>
      <c r="J7" s="31" t="s">
        <v>412</v>
      </c>
      <c r="K7" s="32"/>
      <c r="L7" s="7"/>
      <c r="M7" s="10"/>
      <c r="N7" s="10"/>
      <c r="O7" s="10"/>
      <c r="P7" s="29"/>
      <c r="Q7" s="18"/>
      <c r="R7" s="52" t="s">
        <v>574</v>
      </c>
      <c r="S7" s="20"/>
      <c r="T7" s="118"/>
      <c r="U7" s="10"/>
      <c r="V7" s="10"/>
      <c r="W7" s="10"/>
      <c r="X7" s="29"/>
      <c r="Y7" s="29"/>
      <c r="Z7" s="31"/>
      <c r="AA7" s="32"/>
      <c r="AB7" s="7"/>
      <c r="AC7" s="10"/>
      <c r="AD7" s="10"/>
      <c r="AE7" s="10"/>
      <c r="AF7" s="163"/>
      <c r="AG7" s="18"/>
      <c r="AH7" s="31"/>
      <c r="AI7" s="32"/>
      <c r="AJ7" s="7"/>
      <c r="AK7" s="10"/>
      <c r="AL7" s="10"/>
      <c r="AM7" s="10"/>
      <c r="AN7" s="163"/>
      <c r="AO7" s="18"/>
    </row>
    <row r="8" spans="1:41" s="30" customFormat="1" ht="14.1" customHeight="1" x14ac:dyDescent="0.25">
      <c r="A8" s="542" t="s">
        <v>33</v>
      </c>
      <c r="B8" s="35" t="s">
        <v>598</v>
      </c>
      <c r="C8" s="20" t="s">
        <v>315</v>
      </c>
      <c r="D8" s="51">
        <v>55</v>
      </c>
      <c r="E8" s="447"/>
      <c r="F8" s="28">
        <f>D8*0.51/35</f>
        <v>0.80142857142857149</v>
      </c>
      <c r="G8" s="48"/>
      <c r="H8" s="163">
        <f>(D8*$D$2)/1000</f>
        <v>33</v>
      </c>
      <c r="I8" s="402"/>
      <c r="J8" s="47" t="s">
        <v>654</v>
      </c>
      <c r="K8" s="240" t="s">
        <v>625</v>
      </c>
      <c r="L8" s="241">
        <v>110</v>
      </c>
      <c r="M8" s="246"/>
      <c r="N8" s="247">
        <f>L8*0.65/35</f>
        <v>2.0428571428571427</v>
      </c>
      <c r="O8" s="248"/>
      <c r="P8" s="243">
        <f>(L8*$D$2)/1000</f>
        <v>66</v>
      </c>
      <c r="Q8" s="473" t="s">
        <v>416</v>
      </c>
      <c r="R8" s="47" t="s">
        <v>702</v>
      </c>
      <c r="S8" s="20" t="s">
        <v>575</v>
      </c>
      <c r="T8" s="51">
        <v>8</v>
      </c>
      <c r="U8" s="180"/>
      <c r="V8" s="264">
        <f>T8*0.8/35</f>
        <v>0.18285714285714286</v>
      </c>
      <c r="W8" s="253"/>
      <c r="X8" s="163">
        <f>(T8*$D$2)/1000</f>
        <v>4.8</v>
      </c>
      <c r="Y8" s="29"/>
      <c r="Z8" s="35"/>
      <c r="AA8" s="85"/>
      <c r="AB8" s="33"/>
      <c r="AC8" s="28"/>
      <c r="AD8" s="33"/>
      <c r="AE8" s="253"/>
      <c r="AF8" s="163"/>
      <c r="AG8" s="29"/>
      <c r="AH8" s="238"/>
      <c r="AI8" s="17"/>
      <c r="AJ8" s="33"/>
      <c r="AK8" s="28"/>
      <c r="AL8" s="33"/>
      <c r="AM8" s="253"/>
      <c r="AN8" s="163"/>
      <c r="AO8" s="29"/>
    </row>
    <row r="9" spans="1:41" s="30" customFormat="1" ht="14.1" customHeight="1" x14ac:dyDescent="0.25">
      <c r="A9" s="542"/>
      <c r="B9" s="37" t="s">
        <v>599</v>
      </c>
      <c r="C9" s="449" t="s">
        <v>138</v>
      </c>
      <c r="D9" s="450">
        <v>60</v>
      </c>
      <c r="E9" s="451"/>
      <c r="F9" s="451">
        <f>D9/50</f>
        <v>1.2</v>
      </c>
      <c r="G9" s="451"/>
      <c r="H9" s="452">
        <f>(D9*$D$2)/1000</f>
        <v>36</v>
      </c>
      <c r="I9" s="473" t="s">
        <v>74</v>
      </c>
      <c r="J9" s="52" t="s">
        <v>655</v>
      </c>
      <c r="K9" s="20" t="s">
        <v>550</v>
      </c>
      <c r="L9" s="51">
        <v>3</v>
      </c>
      <c r="M9" s="28"/>
      <c r="N9" s="28"/>
      <c r="O9" s="123"/>
      <c r="P9" s="163">
        <f>(L9*$D$2)/1000</f>
        <v>1.8</v>
      </c>
      <c r="Q9" s="29"/>
      <c r="R9" s="52" t="s">
        <v>717</v>
      </c>
      <c r="S9" s="20" t="s">
        <v>659</v>
      </c>
      <c r="T9" s="51">
        <v>8</v>
      </c>
      <c r="U9" s="181"/>
      <c r="V9" s="264"/>
      <c r="W9" s="253">
        <f>T9/100</f>
        <v>0.08</v>
      </c>
      <c r="X9" s="163">
        <f t="shared" ref="X9:X14" si="0">(T9*$D$2)/1000</f>
        <v>4.8</v>
      </c>
      <c r="Y9" s="26"/>
      <c r="Z9" s="37"/>
      <c r="AA9" s="17"/>
      <c r="AB9" s="33"/>
      <c r="AC9" s="28"/>
      <c r="AD9" s="28"/>
      <c r="AE9" s="253"/>
      <c r="AF9" s="163"/>
      <c r="AG9" s="29"/>
      <c r="AH9" s="107"/>
      <c r="AI9" s="17"/>
      <c r="AJ9" s="33"/>
      <c r="AK9" s="28"/>
      <c r="AL9" s="28"/>
      <c r="AM9" s="253"/>
      <c r="AN9" s="163"/>
      <c r="AO9" s="29"/>
    </row>
    <row r="10" spans="1:41" s="30" customFormat="1" ht="14.1" customHeight="1" x14ac:dyDescent="0.25">
      <c r="A10" s="542"/>
      <c r="B10" s="37" t="s">
        <v>161</v>
      </c>
      <c r="C10" s="17" t="s">
        <v>632</v>
      </c>
      <c r="D10" s="36">
        <v>10</v>
      </c>
      <c r="E10" s="28"/>
      <c r="F10" s="28"/>
      <c r="G10" s="50"/>
      <c r="H10" s="163"/>
      <c r="I10" s="29"/>
      <c r="J10" s="52" t="s">
        <v>498</v>
      </c>
      <c r="K10" s="20" t="s">
        <v>606</v>
      </c>
      <c r="L10" s="51">
        <v>0.5</v>
      </c>
      <c r="M10" s="28"/>
      <c r="N10" s="28"/>
      <c r="O10" s="123"/>
      <c r="P10" s="163">
        <f>(L10*$D$2)/1000</f>
        <v>0.3</v>
      </c>
      <c r="Q10" s="29"/>
      <c r="R10" s="52" t="s">
        <v>718</v>
      </c>
      <c r="S10" s="240" t="s">
        <v>79</v>
      </c>
      <c r="T10" s="241">
        <v>35</v>
      </c>
      <c r="U10" s="319"/>
      <c r="V10" s="260">
        <f>T10/35</f>
        <v>1</v>
      </c>
      <c r="W10" s="245"/>
      <c r="X10" s="496">
        <f t="shared" si="0"/>
        <v>21</v>
      </c>
      <c r="Y10" s="262" t="s">
        <v>416</v>
      </c>
      <c r="Z10" s="37"/>
      <c r="AA10" s="85"/>
      <c r="AB10" s="33"/>
      <c r="AC10" s="28"/>
      <c r="AD10" s="28"/>
      <c r="AE10" s="253"/>
      <c r="AF10" s="163"/>
      <c r="AG10" s="29"/>
      <c r="AH10" s="107"/>
      <c r="AI10" s="17"/>
      <c r="AJ10" s="33"/>
      <c r="AK10" s="28"/>
      <c r="AL10" s="28"/>
      <c r="AM10" s="253"/>
      <c r="AN10" s="163"/>
      <c r="AO10" s="29"/>
    </row>
    <row r="11" spans="1:41" s="30" customFormat="1" ht="14.1" customHeight="1" x14ac:dyDescent="0.25">
      <c r="A11" s="542"/>
      <c r="B11" s="37" t="s">
        <v>316</v>
      </c>
      <c r="C11" s="17"/>
      <c r="D11" s="94"/>
      <c r="E11" s="28"/>
      <c r="F11" s="28"/>
      <c r="G11" s="48"/>
      <c r="H11" s="163"/>
      <c r="I11" s="29"/>
      <c r="J11" s="221" t="s">
        <v>552</v>
      </c>
      <c r="K11" s="20" t="s">
        <v>551</v>
      </c>
      <c r="L11" s="51"/>
      <c r="M11" s="11"/>
      <c r="N11" s="11"/>
      <c r="O11" s="48"/>
      <c r="P11" s="163"/>
      <c r="Q11" s="29"/>
      <c r="R11" s="52" t="s">
        <v>656</v>
      </c>
      <c r="S11" s="20" t="s">
        <v>660</v>
      </c>
      <c r="T11" s="51">
        <v>40</v>
      </c>
      <c r="U11" s="28"/>
      <c r="V11" s="264"/>
      <c r="W11" s="253">
        <f>T11/100</f>
        <v>0.4</v>
      </c>
      <c r="X11" s="163">
        <f t="shared" si="0"/>
        <v>24</v>
      </c>
      <c r="Y11" s="26"/>
      <c r="Z11" s="37"/>
      <c r="AA11" s="85"/>
      <c r="AB11" s="33"/>
      <c r="AC11" s="28"/>
      <c r="AD11" s="28"/>
      <c r="AE11" s="81"/>
      <c r="AF11" s="163"/>
      <c r="AG11" s="29"/>
      <c r="AH11" s="107"/>
      <c r="AI11" s="17"/>
      <c r="AJ11" s="33"/>
      <c r="AK11" s="28"/>
      <c r="AL11" s="28"/>
      <c r="AM11" s="81"/>
      <c r="AN11" s="163"/>
      <c r="AO11" s="29"/>
    </row>
    <row r="12" spans="1:41" s="30" customFormat="1" ht="14.1" customHeight="1" x14ac:dyDescent="0.25">
      <c r="A12" s="542"/>
      <c r="B12" s="448" t="s">
        <v>226</v>
      </c>
      <c r="C12" s="17"/>
      <c r="D12" s="36"/>
      <c r="E12" s="28"/>
      <c r="F12" s="28"/>
      <c r="G12" s="48"/>
      <c r="H12" s="163"/>
      <c r="I12" s="29"/>
      <c r="J12" s="221"/>
      <c r="K12" s="20"/>
      <c r="L12" s="118"/>
      <c r="M12" s="38"/>
      <c r="N12" s="38"/>
      <c r="O12" s="172"/>
      <c r="P12" s="163"/>
      <c r="Q12" s="29"/>
      <c r="R12" s="331"/>
      <c r="S12" s="20" t="s">
        <v>657</v>
      </c>
      <c r="T12" s="51">
        <v>2</v>
      </c>
      <c r="U12" s="43"/>
      <c r="V12" s="264"/>
      <c r="W12" s="253">
        <f>T12/100</f>
        <v>0.02</v>
      </c>
      <c r="X12" s="163">
        <f t="shared" si="0"/>
        <v>1.2</v>
      </c>
      <c r="Y12" s="29"/>
      <c r="Z12" s="37"/>
      <c r="AA12" s="85"/>
      <c r="AB12" s="33"/>
      <c r="AC12" s="28"/>
      <c r="AD12" s="28"/>
      <c r="AE12" s="28"/>
      <c r="AF12" s="163"/>
      <c r="AG12" s="159"/>
      <c r="AH12" s="107"/>
      <c r="AI12" s="85"/>
      <c r="AJ12" s="33"/>
      <c r="AK12" s="28"/>
      <c r="AL12" s="28"/>
      <c r="AM12" s="28"/>
      <c r="AN12" s="163"/>
      <c r="AO12" s="159"/>
    </row>
    <row r="13" spans="1:41" s="30" customFormat="1" ht="14.1" customHeight="1" x14ac:dyDescent="0.25">
      <c r="A13" s="542"/>
      <c r="B13" s="219"/>
      <c r="C13" s="17"/>
      <c r="D13" s="36"/>
      <c r="E13" s="89"/>
      <c r="F13" s="36"/>
      <c r="G13" s="81"/>
      <c r="H13" s="163"/>
      <c r="I13" s="29"/>
      <c r="J13" s="221"/>
      <c r="K13" s="20"/>
      <c r="L13" s="51"/>
      <c r="M13" s="172"/>
      <c r="N13" s="28"/>
      <c r="O13" s="36"/>
      <c r="P13" s="163"/>
      <c r="Q13" s="106"/>
      <c r="R13" s="331"/>
      <c r="S13" s="20" t="s">
        <v>661</v>
      </c>
      <c r="T13" s="51">
        <v>5</v>
      </c>
      <c r="U13" s="90"/>
      <c r="V13" s="38"/>
      <c r="W13" s="253">
        <f>T13/100</f>
        <v>0.05</v>
      </c>
      <c r="X13" s="163">
        <f t="shared" si="0"/>
        <v>3</v>
      </c>
      <c r="Y13" s="29"/>
      <c r="Z13" s="286"/>
      <c r="AA13" s="17"/>
      <c r="AB13" s="33"/>
      <c r="AC13" s="89"/>
      <c r="AD13" s="33"/>
      <c r="AE13" s="81"/>
      <c r="AF13" s="163"/>
      <c r="AG13" s="29"/>
      <c r="AH13" s="276"/>
      <c r="AI13" s="17"/>
      <c r="AJ13" s="33"/>
      <c r="AK13" s="89"/>
      <c r="AL13" s="33"/>
      <c r="AM13" s="81"/>
      <c r="AN13" s="163"/>
      <c r="AO13" s="29"/>
    </row>
    <row r="14" spans="1:41" s="30" customFormat="1" ht="14.1" customHeight="1" x14ac:dyDescent="0.25">
      <c r="A14" s="542"/>
      <c r="B14" s="252"/>
      <c r="C14" s="86"/>
      <c r="D14" s="11"/>
      <c r="E14" s="38"/>
      <c r="F14" s="43"/>
      <c r="G14" s="44"/>
      <c r="H14" s="163"/>
      <c r="I14" s="29"/>
      <c r="J14" s="252"/>
      <c r="K14" s="86"/>
      <c r="L14" s="11"/>
      <c r="M14" s="38"/>
      <c r="N14" s="43"/>
      <c r="O14" s="44"/>
      <c r="P14" s="163"/>
      <c r="Q14" s="29"/>
      <c r="R14" s="331"/>
      <c r="S14" s="20" t="s">
        <v>662</v>
      </c>
      <c r="T14" s="51">
        <v>2</v>
      </c>
      <c r="U14" s="90"/>
      <c r="V14" s="43"/>
      <c r="W14" s="81">
        <f>T14/100</f>
        <v>0.02</v>
      </c>
      <c r="X14" s="163">
        <f t="shared" si="0"/>
        <v>1.2</v>
      </c>
      <c r="Y14" s="29"/>
      <c r="Z14" s="58"/>
      <c r="AA14" s="85"/>
      <c r="AB14" s="89"/>
      <c r="AC14" s="38"/>
      <c r="AD14" s="28"/>
      <c r="AE14" s="81"/>
      <c r="AF14" s="163"/>
      <c r="AG14" s="295"/>
      <c r="AH14" s="27"/>
      <c r="AI14" s="73"/>
      <c r="AJ14" s="11"/>
      <c r="AK14" s="38"/>
      <c r="AL14" s="43"/>
      <c r="AM14" s="44"/>
      <c r="AN14" s="163"/>
      <c r="AO14" s="29"/>
    </row>
    <row r="15" spans="1:41" s="30" customFormat="1" ht="14.1" customHeight="1" x14ac:dyDescent="0.25">
      <c r="A15" s="542"/>
      <c r="B15" s="221"/>
      <c r="C15" s="20"/>
      <c r="D15" s="118"/>
      <c r="E15" s="33"/>
      <c r="F15" s="43"/>
      <c r="G15" s="43"/>
      <c r="H15" s="163"/>
      <c r="I15" s="29"/>
      <c r="J15" s="99"/>
      <c r="K15" s="86"/>
      <c r="L15" s="11"/>
      <c r="M15" s="59"/>
      <c r="N15" s="43"/>
      <c r="O15" s="44"/>
      <c r="P15" s="163"/>
      <c r="Q15" s="29"/>
      <c r="R15" s="487"/>
      <c r="S15" s="20"/>
      <c r="T15" s="51"/>
      <c r="U15" s="28"/>
      <c r="V15" s="36"/>
      <c r="W15" s="264"/>
      <c r="X15" s="163"/>
      <c r="Y15" s="29"/>
      <c r="Z15" s="91"/>
      <c r="AA15" s="45"/>
      <c r="AB15" s="42"/>
      <c r="AC15" s="100"/>
      <c r="AD15" s="60"/>
      <c r="AE15" s="81"/>
      <c r="AF15" s="163"/>
      <c r="AG15" s="26"/>
      <c r="AH15" s="39"/>
      <c r="AI15" s="92"/>
      <c r="AJ15" s="93"/>
      <c r="AK15" s="59"/>
      <c r="AL15" s="43"/>
      <c r="AM15" s="44"/>
      <c r="AN15" s="163"/>
      <c r="AO15" s="29"/>
    </row>
    <row r="16" spans="1:41" s="30" customFormat="1" ht="14.1" customHeight="1" x14ac:dyDescent="0.25">
      <c r="A16" s="543" t="s">
        <v>172</v>
      </c>
      <c r="B16" s="322" t="s">
        <v>644</v>
      </c>
      <c r="C16" s="380" t="s">
        <v>633</v>
      </c>
      <c r="D16" s="385">
        <v>55</v>
      </c>
      <c r="E16" s="370"/>
      <c r="F16" s="385"/>
      <c r="G16" s="383">
        <f>D16/100</f>
        <v>0.55000000000000004</v>
      </c>
      <c r="H16" s="362">
        <f>(D16*$D$2)/1000</f>
        <v>33</v>
      </c>
      <c r="I16" s="473" t="s">
        <v>74</v>
      </c>
      <c r="J16" s="236" t="s">
        <v>637</v>
      </c>
      <c r="K16" s="17" t="s">
        <v>643</v>
      </c>
      <c r="L16" s="36">
        <v>3</v>
      </c>
      <c r="M16" s="28"/>
      <c r="N16" s="28"/>
      <c r="O16" s="81"/>
      <c r="P16" s="163">
        <f>(L16*$D$2)/1000</f>
        <v>1.8</v>
      </c>
      <c r="Q16" s="402" t="s">
        <v>419</v>
      </c>
      <c r="R16" s="201" t="s">
        <v>782</v>
      </c>
      <c r="S16" s="17" t="s">
        <v>721</v>
      </c>
      <c r="T16" s="51">
        <v>60</v>
      </c>
      <c r="U16" s="28"/>
      <c r="V16" s="260">
        <f>T16/40</f>
        <v>1.5</v>
      </c>
      <c r="W16" s="10"/>
      <c r="X16" s="163">
        <f>(T16*$D$2)/1000</f>
        <v>36</v>
      </c>
      <c r="Y16" s="178"/>
      <c r="Z16" s="223"/>
      <c r="AA16" s="17"/>
      <c r="AB16" s="33"/>
      <c r="AC16" s="28"/>
      <c r="AD16" s="28"/>
      <c r="AE16" s="150"/>
      <c r="AF16" s="163"/>
      <c r="AG16" s="155"/>
      <c r="AH16" s="223"/>
      <c r="AI16" s="17"/>
      <c r="AJ16" s="33"/>
      <c r="AK16" s="28"/>
      <c r="AL16" s="28"/>
      <c r="AM16" s="150"/>
      <c r="AN16" s="163"/>
      <c r="AO16" s="155"/>
    </row>
    <row r="17" spans="1:41" s="30" customFormat="1" ht="14.1" customHeight="1" x14ac:dyDescent="0.25">
      <c r="A17" s="543"/>
      <c r="B17" s="327" t="s">
        <v>645</v>
      </c>
      <c r="C17" s="387" t="s">
        <v>634</v>
      </c>
      <c r="D17" s="385">
        <v>5</v>
      </c>
      <c r="E17" s="370"/>
      <c r="F17" s="400"/>
      <c r="G17" s="360">
        <f>D17/100</f>
        <v>0.05</v>
      </c>
      <c r="H17" s="362">
        <f>(D17*$D$2)/1000</f>
        <v>3</v>
      </c>
      <c r="I17" s="29"/>
      <c r="J17" s="237" t="s">
        <v>638</v>
      </c>
      <c r="K17" s="17" t="s">
        <v>642</v>
      </c>
      <c r="L17" s="36">
        <v>40</v>
      </c>
      <c r="M17" s="28"/>
      <c r="N17" s="264"/>
      <c r="O17" s="81">
        <f>L17/100</f>
        <v>0.4</v>
      </c>
      <c r="P17" s="163">
        <f>(L17*$D$2)/1000</f>
        <v>24</v>
      </c>
      <c r="Q17" s="495" t="s">
        <v>419</v>
      </c>
      <c r="R17" s="201" t="s">
        <v>783</v>
      </c>
      <c r="S17" s="17" t="s">
        <v>722</v>
      </c>
      <c r="T17" s="11">
        <v>15</v>
      </c>
      <c r="U17" s="60"/>
      <c r="V17" s="260">
        <f>T17/60</f>
        <v>0.25</v>
      </c>
      <c r="W17" s="60"/>
      <c r="X17" s="163">
        <f>(T17*$D$2)/1000</f>
        <v>9</v>
      </c>
      <c r="Y17" s="178"/>
      <c r="Z17" s="219"/>
      <c r="AA17" s="17"/>
      <c r="AB17" s="33"/>
      <c r="AC17" s="28"/>
      <c r="AD17" s="28"/>
      <c r="AE17" s="150"/>
      <c r="AF17" s="163"/>
      <c r="AG17" s="29"/>
      <c r="AH17" s="219"/>
      <c r="AI17" s="17"/>
      <c r="AJ17" s="33"/>
      <c r="AK17" s="28"/>
      <c r="AL17" s="28"/>
      <c r="AM17" s="150"/>
      <c r="AN17" s="163"/>
      <c r="AO17" s="29"/>
    </row>
    <row r="18" spans="1:41" s="30" customFormat="1" ht="14.1" customHeight="1" x14ac:dyDescent="0.25">
      <c r="A18" s="543"/>
      <c r="B18" s="327" t="s">
        <v>450</v>
      </c>
      <c r="C18" s="20" t="s">
        <v>635</v>
      </c>
      <c r="D18" s="385">
        <v>2</v>
      </c>
      <c r="E18" s="370"/>
      <c r="F18" s="400"/>
      <c r="G18" s="360"/>
      <c r="H18" s="362">
        <f>(D18*$D$2)/1000</f>
        <v>1.2</v>
      </c>
      <c r="I18" s="363"/>
      <c r="J18" s="237" t="s">
        <v>639</v>
      </c>
      <c r="K18" s="85" t="s">
        <v>641</v>
      </c>
      <c r="L18" s="36">
        <v>20</v>
      </c>
      <c r="M18" s="447"/>
      <c r="N18" s="28">
        <f>L18/35</f>
        <v>0.5714285714285714</v>
      </c>
      <c r="O18" s="81"/>
      <c r="P18" s="163">
        <f>(L18*$D$2)/1000</f>
        <v>12</v>
      </c>
      <c r="Q18" s="26"/>
      <c r="R18" s="201" t="s">
        <v>719</v>
      </c>
      <c r="S18" s="85"/>
      <c r="T18" s="89"/>
      <c r="U18" s="70"/>
      <c r="V18" s="70"/>
      <c r="W18" s="70"/>
      <c r="X18" s="163"/>
      <c r="Y18" s="26"/>
      <c r="Z18" s="219"/>
      <c r="AA18" s="17"/>
      <c r="AB18" s="33"/>
      <c r="AC18" s="28"/>
      <c r="AD18" s="28"/>
      <c r="AE18" s="150"/>
      <c r="AF18" s="163"/>
      <c r="AG18" s="29"/>
      <c r="AH18" s="219"/>
      <c r="AI18" s="17"/>
      <c r="AJ18" s="33"/>
      <c r="AK18" s="28"/>
      <c r="AL18" s="264"/>
      <c r="AM18" s="150"/>
      <c r="AN18" s="163"/>
      <c r="AO18" s="29"/>
    </row>
    <row r="19" spans="1:41" s="30" customFormat="1" ht="14.1" customHeight="1" x14ac:dyDescent="0.25">
      <c r="A19" s="543"/>
      <c r="B19" s="327" t="s">
        <v>455</v>
      </c>
      <c r="C19" s="328" t="s">
        <v>716</v>
      </c>
      <c r="D19" s="385">
        <v>15</v>
      </c>
      <c r="E19" s="370"/>
      <c r="F19" s="370">
        <f>D19/60</f>
        <v>0.25</v>
      </c>
      <c r="G19" s="383"/>
      <c r="H19" s="362">
        <f>(D19*$D$2)/1000</f>
        <v>9</v>
      </c>
      <c r="I19" s="402"/>
      <c r="J19" s="237" t="s">
        <v>640</v>
      </c>
      <c r="K19" s="17" t="s">
        <v>317</v>
      </c>
      <c r="L19" s="36">
        <v>1</v>
      </c>
      <c r="M19" s="28"/>
      <c r="N19" s="264"/>
      <c r="O19" s="81">
        <f>L19/100</f>
        <v>0.01</v>
      </c>
      <c r="P19" s="163">
        <f>(L19*$D$2)/1000</f>
        <v>0.6</v>
      </c>
      <c r="Q19" s="29"/>
      <c r="R19" s="201" t="s">
        <v>720</v>
      </c>
      <c r="S19" s="20"/>
      <c r="T19" s="118"/>
      <c r="U19" s="28"/>
      <c r="V19" s="28"/>
      <c r="W19" s="48"/>
      <c r="X19" s="163"/>
      <c r="Y19" s="29"/>
      <c r="Z19" s="219"/>
      <c r="AA19" s="33"/>
      <c r="AB19" s="33"/>
      <c r="AC19" s="28"/>
      <c r="AD19" s="264"/>
      <c r="AE19" s="253"/>
      <c r="AF19" s="163"/>
      <c r="AG19" s="29"/>
      <c r="AH19" s="219"/>
      <c r="AI19" s="17"/>
      <c r="AJ19" s="33"/>
      <c r="AK19" s="28"/>
      <c r="AL19" s="264"/>
      <c r="AM19" s="150"/>
      <c r="AN19" s="163"/>
      <c r="AO19" s="29"/>
    </row>
    <row r="20" spans="1:41" s="30" customFormat="1" ht="14.1" customHeight="1" x14ac:dyDescent="0.25">
      <c r="A20" s="543"/>
      <c r="B20" s="327" t="s">
        <v>636</v>
      </c>
      <c r="C20" s="20"/>
      <c r="D20" s="51"/>
      <c r="E20" s="98"/>
      <c r="F20" s="50"/>
      <c r="G20" s="48"/>
      <c r="H20" s="163"/>
      <c r="I20" s="29"/>
      <c r="J20" s="237"/>
      <c r="K20" s="17" t="s">
        <v>318</v>
      </c>
      <c r="L20" s="36">
        <v>6</v>
      </c>
      <c r="M20" s="81"/>
      <c r="N20" s="36"/>
      <c r="O20" s="81">
        <f>L20/100</f>
        <v>0.06</v>
      </c>
      <c r="P20" s="163">
        <f>(L20*$D$2)/1000</f>
        <v>3.6</v>
      </c>
      <c r="Q20" s="29"/>
      <c r="R20" s="221"/>
      <c r="S20" s="20"/>
      <c r="T20" s="118"/>
      <c r="U20" s="28"/>
      <c r="V20" s="28"/>
      <c r="W20" s="48"/>
      <c r="X20" s="163"/>
      <c r="Y20" s="29"/>
      <c r="Z20" s="237"/>
      <c r="AA20" s="289"/>
      <c r="AB20" s="59"/>
      <c r="AC20" s="81"/>
      <c r="AD20" s="33"/>
      <c r="AE20" s="28"/>
      <c r="AF20" s="163"/>
      <c r="AG20" s="29"/>
      <c r="AH20" s="228"/>
      <c r="AI20" s="144"/>
      <c r="AJ20" s="33"/>
      <c r="AK20" s="81"/>
      <c r="AL20" s="33"/>
      <c r="AM20" s="150"/>
      <c r="AN20" s="163"/>
      <c r="AO20" s="29"/>
    </row>
    <row r="21" spans="1:41" s="30" customFormat="1" ht="14.1" customHeight="1" x14ac:dyDescent="0.25">
      <c r="A21" s="542"/>
      <c r="B21" s="327" t="s">
        <v>460</v>
      </c>
      <c r="C21" s="20"/>
      <c r="D21" s="51"/>
      <c r="E21" s="36"/>
      <c r="F21" s="36"/>
      <c r="G21" s="28"/>
      <c r="H21" s="163"/>
      <c r="I21" s="29"/>
      <c r="J21" s="148"/>
      <c r="K21" s="20"/>
      <c r="L21" s="51"/>
      <c r="M21" s="38"/>
      <c r="N21" s="38"/>
      <c r="O21" s="50"/>
      <c r="P21" s="163"/>
      <c r="Q21" s="106"/>
      <c r="R21" s="83"/>
      <c r="S21" s="277"/>
      <c r="T21" s="11"/>
      <c r="U21" s="60"/>
      <c r="V21" s="60"/>
      <c r="W21" s="60"/>
      <c r="X21" s="163"/>
      <c r="Y21" s="178"/>
      <c r="Z21" s="37"/>
      <c r="AA21" s="17"/>
      <c r="AB21" s="33"/>
      <c r="AC21" s="38"/>
      <c r="AD21" s="38"/>
      <c r="AE21" s="253"/>
      <c r="AF21" s="163"/>
      <c r="AG21" s="106"/>
      <c r="AH21" s="286"/>
      <c r="AI21" s="33"/>
      <c r="AJ21" s="33"/>
      <c r="AK21" s="253"/>
      <c r="AL21" s="28"/>
      <c r="AM21" s="33"/>
      <c r="AN21" s="163"/>
      <c r="AO21" s="29"/>
    </row>
    <row r="22" spans="1:41" s="30" customFormat="1" ht="14.1" customHeight="1" x14ac:dyDescent="0.25">
      <c r="A22" s="542"/>
      <c r="B22" s="213" t="s">
        <v>503</v>
      </c>
      <c r="C22" s="20"/>
      <c r="D22" s="51"/>
      <c r="E22" s="497"/>
      <c r="F22" s="28"/>
      <c r="G22" s="28"/>
      <c r="H22" s="163"/>
      <c r="I22" s="29"/>
      <c r="J22" s="263"/>
      <c r="K22" s="86"/>
      <c r="L22" s="11"/>
      <c r="M22" s="54"/>
      <c r="N22" s="49"/>
      <c r="O22" s="28"/>
      <c r="P22" s="163"/>
      <c r="Q22" s="29"/>
      <c r="R22" s="58"/>
      <c r="S22" s="85"/>
      <c r="T22" s="89"/>
      <c r="U22" s="70"/>
      <c r="V22" s="70"/>
      <c r="W22" s="70"/>
      <c r="X22" s="163"/>
      <c r="Y22" s="26"/>
      <c r="Z22" s="84"/>
      <c r="AA22" s="108"/>
      <c r="AB22" s="35"/>
      <c r="AC22" s="11"/>
      <c r="AD22" s="11"/>
      <c r="AE22" s="19"/>
      <c r="AF22" s="163"/>
      <c r="AG22" s="26"/>
      <c r="AH22" s="95"/>
      <c r="AI22" s="86"/>
      <c r="AJ22" s="11"/>
      <c r="AK22" s="38"/>
      <c r="AL22" s="264"/>
      <c r="AM22" s="28"/>
      <c r="AN22" s="163"/>
      <c r="AO22" s="29"/>
    </row>
    <row r="23" spans="1:41" s="30" customFormat="1" ht="14.1" customHeight="1" x14ac:dyDescent="0.25">
      <c r="A23" s="542"/>
      <c r="B23" s="82"/>
      <c r="C23" s="112"/>
      <c r="D23" s="113"/>
      <c r="E23" s="11"/>
      <c r="F23" s="11"/>
      <c r="G23" s="11"/>
      <c r="H23" s="163"/>
      <c r="I23" s="29"/>
      <c r="J23" s="82"/>
      <c r="K23" s="73"/>
      <c r="L23" s="11"/>
      <c r="M23" s="100"/>
      <c r="N23" s="60"/>
      <c r="O23" s="60"/>
      <c r="P23" s="163"/>
      <c r="Q23" s="29"/>
      <c r="R23" s="82"/>
      <c r="S23" s="73"/>
      <c r="T23" s="11"/>
      <c r="U23" s="11"/>
      <c r="V23" s="11"/>
      <c r="W23" s="11"/>
      <c r="X23" s="163"/>
      <c r="Y23" s="26"/>
      <c r="Z23" s="157"/>
      <c r="AA23" s="92"/>
      <c r="AB23" s="117"/>
      <c r="AC23" s="11"/>
      <c r="AD23" s="11"/>
      <c r="AE23" s="19"/>
      <c r="AF23" s="163"/>
      <c r="AG23" s="26"/>
      <c r="AH23" s="83"/>
      <c r="AI23" s="86"/>
      <c r="AJ23" s="11"/>
      <c r="AK23" s="100"/>
      <c r="AL23" s="60"/>
      <c r="AM23" s="60"/>
      <c r="AN23" s="163"/>
      <c r="AO23" s="29"/>
    </row>
    <row r="24" spans="1:41" s="30" customFormat="1" ht="14.1" customHeight="1" x14ac:dyDescent="0.25">
      <c r="A24" s="543" t="s">
        <v>173</v>
      </c>
      <c r="B24" s="120" t="s">
        <v>114</v>
      </c>
      <c r="C24" s="240" t="s">
        <v>118</v>
      </c>
      <c r="D24" s="249">
        <v>80</v>
      </c>
      <c r="E24" s="250"/>
      <c r="F24" s="250"/>
      <c r="G24" s="245">
        <f>D24/100</f>
        <v>0.8</v>
      </c>
      <c r="H24" s="243">
        <f>(D24*$D$2)/1000</f>
        <v>48</v>
      </c>
      <c r="I24" s="251" t="s">
        <v>110</v>
      </c>
      <c r="J24" s="120" t="s">
        <v>111</v>
      </c>
      <c r="K24" s="240" t="s">
        <v>112</v>
      </c>
      <c r="L24" s="249">
        <v>100</v>
      </c>
      <c r="M24" s="242"/>
      <c r="N24" s="250"/>
      <c r="O24" s="245">
        <f>L24/100</f>
        <v>1</v>
      </c>
      <c r="P24" s="243">
        <f>(L24*$D$2)/1000</f>
        <v>60</v>
      </c>
      <c r="Q24" s="262" t="s">
        <v>113</v>
      </c>
      <c r="R24" s="120" t="s">
        <v>532</v>
      </c>
      <c r="S24" s="240" t="s">
        <v>533</v>
      </c>
      <c r="T24" s="249">
        <v>90</v>
      </c>
      <c r="U24" s="60"/>
      <c r="V24" s="60"/>
      <c r="W24" s="253">
        <f>T24/100</f>
        <v>0.9</v>
      </c>
      <c r="X24" s="163">
        <f>(T24*$D$2)/1000</f>
        <v>54</v>
      </c>
      <c r="Y24" s="251" t="s">
        <v>419</v>
      </c>
      <c r="Z24" s="84"/>
      <c r="AA24" s="17"/>
      <c r="AB24" s="279"/>
      <c r="AC24" s="28"/>
      <c r="AD24" s="60"/>
      <c r="AE24" s="253"/>
      <c r="AF24" s="163"/>
      <c r="AG24" s="26"/>
      <c r="AH24" s="84"/>
      <c r="AI24" s="17"/>
      <c r="AJ24" s="279"/>
      <c r="AK24" s="60"/>
      <c r="AL24" s="60"/>
      <c r="AM24" s="253"/>
      <c r="AN24" s="163"/>
      <c r="AO24" s="29"/>
    </row>
    <row r="25" spans="1:41" s="30" customFormat="1" ht="14.1" customHeight="1" x14ac:dyDescent="0.25">
      <c r="A25" s="543"/>
      <c r="B25" s="120" t="s">
        <v>71</v>
      </c>
      <c r="C25" s="557" t="s">
        <v>36</v>
      </c>
      <c r="D25" s="51"/>
      <c r="E25" s="53"/>
      <c r="F25" s="28"/>
      <c r="G25" s="48"/>
      <c r="H25" s="163"/>
      <c r="I25" s="29"/>
      <c r="J25" s="120" t="s">
        <v>77</v>
      </c>
      <c r="K25" s="557" t="s">
        <v>36</v>
      </c>
      <c r="L25" s="57"/>
      <c r="M25" s="53"/>
      <c r="N25" s="28"/>
      <c r="O25" s="50"/>
      <c r="P25" s="163"/>
      <c r="Q25" s="29"/>
      <c r="R25" s="120" t="s">
        <v>450</v>
      </c>
      <c r="S25" s="557" t="s">
        <v>468</v>
      </c>
      <c r="T25" s="51"/>
      <c r="U25" s="53"/>
      <c r="V25" s="28"/>
      <c r="W25" s="48"/>
      <c r="X25" s="163"/>
      <c r="Y25" s="29"/>
      <c r="Z25" s="84"/>
      <c r="AA25" s="563"/>
      <c r="AB25" s="70"/>
      <c r="AC25" s="28"/>
      <c r="AD25" s="28"/>
      <c r="AE25" s="253"/>
      <c r="AF25" s="163"/>
      <c r="AG25" s="29"/>
      <c r="AH25" s="84"/>
      <c r="AI25" s="563"/>
      <c r="AJ25" s="33"/>
      <c r="AK25" s="28"/>
      <c r="AL25" s="28"/>
      <c r="AM25" s="81"/>
      <c r="AN25" s="163"/>
      <c r="AO25" s="29"/>
    </row>
    <row r="26" spans="1:41" s="30" customFormat="1" ht="14.1" customHeight="1" x14ac:dyDescent="0.25">
      <c r="A26" s="543"/>
      <c r="B26" s="120" t="s">
        <v>37</v>
      </c>
      <c r="C26" s="558"/>
      <c r="D26" s="51"/>
      <c r="E26" s="53"/>
      <c r="F26" s="60"/>
      <c r="G26" s="50"/>
      <c r="H26" s="163"/>
      <c r="I26" s="29"/>
      <c r="J26" s="120" t="s">
        <v>37</v>
      </c>
      <c r="K26" s="558"/>
      <c r="L26" s="62"/>
      <c r="M26" s="53"/>
      <c r="N26" s="60"/>
      <c r="O26" s="50"/>
      <c r="P26" s="163"/>
      <c r="Q26" s="26"/>
      <c r="R26" s="120" t="s">
        <v>448</v>
      </c>
      <c r="S26" s="558"/>
      <c r="T26" s="51"/>
      <c r="U26" s="53"/>
      <c r="V26" s="60"/>
      <c r="W26" s="50"/>
      <c r="X26" s="163"/>
      <c r="Y26" s="29"/>
      <c r="Z26" s="84"/>
      <c r="AA26" s="569"/>
      <c r="AB26" s="279"/>
      <c r="AC26" s="28"/>
      <c r="AD26" s="60"/>
      <c r="AE26" s="253"/>
      <c r="AF26" s="163"/>
      <c r="AG26" s="26"/>
      <c r="AH26" s="84"/>
      <c r="AI26" s="569"/>
      <c r="AJ26" s="33"/>
      <c r="AK26" s="28"/>
      <c r="AL26" s="60"/>
      <c r="AM26" s="253"/>
      <c r="AN26" s="163"/>
      <c r="AO26" s="29"/>
    </row>
    <row r="27" spans="1:41" s="30" customFormat="1" ht="14.1" customHeight="1" x14ac:dyDescent="0.25">
      <c r="A27" s="543"/>
      <c r="B27" s="38" t="s">
        <v>20</v>
      </c>
      <c r="C27" s="559"/>
      <c r="D27" s="51"/>
      <c r="E27" s="53"/>
      <c r="F27" s="28"/>
      <c r="G27" s="50"/>
      <c r="H27" s="163"/>
      <c r="I27" s="29"/>
      <c r="J27" s="38" t="s">
        <v>20</v>
      </c>
      <c r="K27" s="559"/>
      <c r="L27" s="51"/>
      <c r="M27" s="53"/>
      <c r="N27" s="28"/>
      <c r="O27" s="50"/>
      <c r="P27" s="163"/>
      <c r="Q27" s="29"/>
      <c r="R27" s="38" t="s">
        <v>460</v>
      </c>
      <c r="S27" s="559"/>
      <c r="T27" s="51"/>
      <c r="U27" s="53"/>
      <c r="V27" s="28"/>
      <c r="W27" s="50"/>
      <c r="X27" s="163"/>
      <c r="Y27" s="29"/>
      <c r="Z27" s="38"/>
      <c r="AA27" s="570"/>
      <c r="AB27" s="33"/>
      <c r="AC27" s="28"/>
      <c r="AD27" s="28"/>
      <c r="AE27" s="253"/>
      <c r="AF27" s="163"/>
      <c r="AG27" s="29"/>
      <c r="AH27" s="38"/>
      <c r="AI27" s="570"/>
      <c r="AJ27" s="33"/>
      <c r="AK27" s="28"/>
      <c r="AL27" s="28"/>
      <c r="AM27" s="253"/>
      <c r="AN27" s="163"/>
      <c r="AO27" s="29"/>
    </row>
    <row r="28" spans="1:41" s="30" customFormat="1" ht="14.1" customHeight="1" x14ac:dyDescent="0.25">
      <c r="A28" s="542" t="s">
        <v>24</v>
      </c>
      <c r="B28" s="434" t="s">
        <v>294</v>
      </c>
      <c r="C28" s="435" t="s">
        <v>314</v>
      </c>
      <c r="D28" s="396">
        <v>10</v>
      </c>
      <c r="E28" s="385"/>
      <c r="F28" s="424"/>
      <c r="G28" s="383">
        <f>D28/100</f>
        <v>0.1</v>
      </c>
      <c r="H28" s="436"/>
      <c r="I28" s="363" t="s">
        <v>269</v>
      </c>
      <c r="J28" s="66" t="s">
        <v>648</v>
      </c>
      <c r="K28" s="20" t="s">
        <v>653</v>
      </c>
      <c r="L28" s="381">
        <v>20</v>
      </c>
      <c r="M28" s="370"/>
      <c r="N28" s="370"/>
      <c r="O28" s="383">
        <f>L28/100</f>
        <v>0.2</v>
      </c>
      <c r="P28" s="362">
        <f t="shared" ref="P28" si="1">(L28*$D$2)/1000</f>
        <v>12</v>
      </c>
      <c r="Q28" s="29"/>
      <c r="R28" s="35"/>
      <c r="S28" s="17"/>
      <c r="T28" s="35"/>
      <c r="U28" s="180"/>
      <c r="V28" s="266"/>
      <c r="W28" s="253"/>
      <c r="X28" s="163"/>
      <c r="Y28" s="155"/>
      <c r="Z28" s="35"/>
      <c r="AA28" s="17"/>
      <c r="AB28" s="33"/>
      <c r="AC28" s="28"/>
      <c r="AD28" s="33"/>
      <c r="AE28" s="81"/>
      <c r="AF28" s="163"/>
      <c r="AG28" s="29"/>
      <c r="AH28" s="35"/>
      <c r="AI28" s="17"/>
      <c r="AJ28" s="33"/>
      <c r="AK28" s="28"/>
      <c r="AL28" s="33"/>
      <c r="AM28" s="264"/>
      <c r="AN28" s="163"/>
      <c r="AO28" s="29"/>
    </row>
    <row r="29" spans="1:41" s="30" customFormat="1" ht="14.1" customHeight="1" x14ac:dyDescent="0.25">
      <c r="A29" s="542"/>
      <c r="B29" s="389" t="s">
        <v>311</v>
      </c>
      <c r="C29" s="387" t="s">
        <v>297</v>
      </c>
      <c r="D29" s="385">
        <v>35</v>
      </c>
      <c r="E29" s="359"/>
      <c r="F29" s="409">
        <f>D29/140</f>
        <v>0.25</v>
      </c>
      <c r="G29" s="361"/>
      <c r="H29" s="362">
        <f>(D29*$D$2)/1000</f>
        <v>21</v>
      </c>
      <c r="I29" s="363" t="s">
        <v>298</v>
      </c>
      <c r="J29" s="66" t="s">
        <v>649</v>
      </c>
      <c r="K29" s="64" t="s">
        <v>647</v>
      </c>
      <c r="L29" s="51">
        <v>1</v>
      </c>
      <c r="M29" s="184"/>
      <c r="N29" s="266"/>
      <c r="O29" s="182"/>
      <c r="P29" s="163"/>
      <c r="Q29" s="155"/>
      <c r="R29" s="37"/>
      <c r="S29" s="17"/>
      <c r="T29" s="36"/>
      <c r="U29" s="90"/>
      <c r="V29" s="38"/>
      <c r="W29" s="81"/>
      <c r="X29" s="163"/>
      <c r="Y29" s="26"/>
      <c r="Z29" s="37"/>
      <c r="AA29" s="17"/>
      <c r="AB29" s="35"/>
      <c r="AC29" s="180"/>
      <c r="AD29" s="183"/>
      <c r="AE29" s="285"/>
      <c r="AF29" s="163"/>
      <c r="AG29" s="155"/>
      <c r="AH29" s="37"/>
      <c r="AI29" s="17"/>
      <c r="AJ29" s="35"/>
      <c r="AK29" s="180"/>
      <c r="AL29" s="183"/>
      <c r="AM29" s="285"/>
      <c r="AN29" s="163"/>
      <c r="AO29" s="155"/>
    </row>
    <row r="30" spans="1:41" s="30" customFormat="1" ht="14.1" customHeight="1" x14ac:dyDescent="0.25">
      <c r="A30" s="542"/>
      <c r="B30" s="434" t="s">
        <v>312</v>
      </c>
      <c r="C30" s="380" t="s">
        <v>319</v>
      </c>
      <c r="D30" s="381">
        <v>20</v>
      </c>
      <c r="E30" s="370"/>
      <c r="F30" s="370"/>
      <c r="G30" s="383">
        <f>D30/100</f>
        <v>0.2</v>
      </c>
      <c r="H30" s="362">
        <f t="shared" ref="H30" si="2">(D30*$D$2)/1000</f>
        <v>12</v>
      </c>
      <c r="I30" s="363" t="s">
        <v>269</v>
      </c>
      <c r="J30" s="66" t="s">
        <v>651</v>
      </c>
      <c r="K30" s="67" t="s">
        <v>650</v>
      </c>
      <c r="L30" s="68">
        <v>1</v>
      </c>
      <c r="M30" s="187"/>
      <c r="N30" s="266"/>
      <c r="O30" s="182">
        <f>L30/100</f>
        <v>0.01</v>
      </c>
      <c r="P30" s="163"/>
      <c r="Q30" s="178"/>
      <c r="R30" s="27"/>
      <c r="S30" s="17"/>
      <c r="T30" s="36"/>
      <c r="U30" s="28"/>
      <c r="V30" s="264"/>
      <c r="W30" s="81"/>
      <c r="X30" s="163"/>
      <c r="Y30" s="29"/>
      <c r="Z30" s="37"/>
      <c r="AA30" s="80"/>
      <c r="AB30" s="33"/>
      <c r="AC30" s="184"/>
      <c r="AD30" s="183"/>
      <c r="AE30" s="285"/>
      <c r="AF30" s="163"/>
      <c r="AG30" s="178"/>
      <c r="AH30" s="27"/>
      <c r="AI30" s="80"/>
      <c r="AJ30" s="33"/>
      <c r="AK30" s="184"/>
      <c r="AL30" s="183"/>
      <c r="AM30" s="285"/>
      <c r="AN30" s="163"/>
      <c r="AO30" s="155"/>
    </row>
    <row r="31" spans="1:41" s="30" customFormat="1" ht="14.1" customHeight="1" x14ac:dyDescent="0.25">
      <c r="A31" s="542"/>
      <c r="B31" s="389" t="s">
        <v>313</v>
      </c>
      <c r="C31" s="380"/>
      <c r="D31" s="381"/>
      <c r="E31" s="370"/>
      <c r="F31" s="370"/>
      <c r="G31" s="383"/>
      <c r="H31" s="362"/>
      <c r="I31" s="422"/>
      <c r="J31" s="66" t="s">
        <v>652</v>
      </c>
      <c r="Q31" s="29"/>
      <c r="R31" s="27"/>
      <c r="S31" s="73"/>
      <c r="T31" s="11"/>
      <c r="U31" s="290"/>
      <c r="V31" s="183"/>
      <c r="W31" s="285"/>
      <c r="X31" s="163"/>
      <c r="Y31" s="29"/>
      <c r="Z31" s="37"/>
      <c r="AA31" s="80"/>
      <c r="AB31" s="33"/>
      <c r="AC31" s="290"/>
      <c r="AD31" s="183"/>
      <c r="AE31" s="285"/>
      <c r="AF31" s="163"/>
      <c r="AG31" s="29"/>
      <c r="AH31" s="66"/>
      <c r="AI31" s="22"/>
      <c r="AJ31" s="51"/>
      <c r="AK31" s="187"/>
      <c r="AL31" s="183"/>
      <c r="AM31" s="182"/>
      <c r="AN31" s="163"/>
      <c r="AO31" s="29"/>
    </row>
    <row r="32" spans="1:41" s="30" customFormat="1" ht="14.1" customHeight="1" x14ac:dyDescent="0.25">
      <c r="A32" s="542"/>
      <c r="B32" s="389" t="s">
        <v>255</v>
      </c>
      <c r="C32" s="398"/>
      <c r="D32" s="392"/>
      <c r="E32" s="437"/>
      <c r="F32" s="437"/>
      <c r="G32" s="400"/>
      <c r="H32" s="363"/>
      <c r="I32" s="363"/>
      <c r="J32" s="66" t="s">
        <v>470</v>
      </c>
      <c r="K32" s="67"/>
      <c r="L32" s="68"/>
      <c r="M32" s="72"/>
      <c r="N32" s="72"/>
      <c r="O32" s="50"/>
      <c r="P32" s="29"/>
      <c r="Q32" s="29"/>
      <c r="R32" s="27"/>
      <c r="S32" s="73"/>
      <c r="T32" s="11"/>
      <c r="U32" s="102"/>
      <c r="V32" s="102"/>
      <c r="W32" s="253"/>
      <c r="X32" s="29"/>
      <c r="Y32" s="29"/>
      <c r="Z32" s="37"/>
      <c r="AA32" s="17"/>
      <c r="AB32" s="36"/>
      <c r="AC32" s="102"/>
      <c r="AD32" s="102"/>
      <c r="AE32" s="253"/>
      <c r="AF32" s="29"/>
      <c r="AG32" s="29"/>
      <c r="AH32" s="66"/>
      <c r="AI32" s="356"/>
      <c r="AJ32" s="33"/>
      <c r="AK32" s="68"/>
      <c r="AL32" s="51"/>
      <c r="AM32" s="33"/>
      <c r="AN32" s="163"/>
      <c r="AO32" s="29"/>
    </row>
    <row r="33" spans="1:41" s="30" customFormat="1" ht="14.1" customHeight="1" x14ac:dyDescent="0.25">
      <c r="A33" s="542"/>
      <c r="B33" s="442"/>
      <c r="C33" s="443"/>
      <c r="D33" s="444"/>
      <c r="E33" s="445"/>
      <c r="F33" s="445"/>
      <c r="G33" s="445"/>
      <c r="H33" s="446"/>
      <c r="I33" s="405"/>
      <c r="J33" s="124"/>
      <c r="K33" s="125"/>
      <c r="L33" s="126"/>
      <c r="M33" s="127"/>
      <c r="N33" s="127"/>
      <c r="O33" s="127"/>
      <c r="P33" s="170"/>
      <c r="Q33" s="146"/>
      <c r="R33" s="124"/>
      <c r="S33" s="125"/>
      <c r="T33" s="126"/>
      <c r="U33" s="127"/>
      <c r="V33" s="127"/>
      <c r="W33" s="127"/>
      <c r="X33" s="170"/>
      <c r="Y33" s="146"/>
      <c r="Z33" s="124"/>
      <c r="AA33" s="125"/>
      <c r="AB33" s="126"/>
      <c r="AC33" s="127"/>
      <c r="AD33" s="127"/>
      <c r="AE33" s="127"/>
      <c r="AF33" s="170"/>
      <c r="AG33" s="146"/>
      <c r="AH33" s="66"/>
      <c r="AI33" s="125"/>
      <c r="AJ33" s="126"/>
      <c r="AK33" s="51"/>
      <c r="AL33" s="33"/>
      <c r="AM33" s="48"/>
      <c r="AN33" s="170"/>
      <c r="AO33" s="29"/>
    </row>
    <row r="34" spans="1:41" s="30" customFormat="1" ht="12" customHeight="1" x14ac:dyDescent="0.25">
      <c r="A34" s="542"/>
      <c r="B34" s="129"/>
      <c r="C34" s="125"/>
      <c r="D34" s="126"/>
      <c r="E34" s="130"/>
      <c r="F34" s="130"/>
      <c r="G34" s="130"/>
      <c r="H34" s="164"/>
      <c r="I34" s="128"/>
      <c r="J34" s="129"/>
      <c r="K34" s="125" t="s">
        <v>105</v>
      </c>
      <c r="L34" s="126">
        <v>1</v>
      </c>
      <c r="M34" s="127"/>
      <c r="N34" s="127"/>
      <c r="O34" s="127"/>
      <c r="P34" s="164"/>
      <c r="Q34" s="146"/>
      <c r="R34" s="125"/>
      <c r="S34" s="503"/>
      <c r="T34" s="126"/>
      <c r="U34" s="127"/>
      <c r="V34" s="127"/>
      <c r="W34" s="127"/>
      <c r="X34" s="164"/>
      <c r="Y34" s="146"/>
      <c r="Z34" s="129"/>
      <c r="AA34" s="503"/>
      <c r="AB34" s="126"/>
      <c r="AC34" s="127"/>
      <c r="AD34" s="127"/>
      <c r="AE34" s="127"/>
      <c r="AF34" s="164"/>
      <c r="AG34" s="146"/>
      <c r="AH34" s="66"/>
      <c r="AI34" s="125"/>
      <c r="AJ34" s="126"/>
      <c r="AK34" s="127"/>
      <c r="AL34" s="127"/>
      <c r="AM34" s="127"/>
      <c r="AN34" s="164"/>
      <c r="AO34" s="146"/>
    </row>
    <row r="35" spans="1:41" s="30" customFormat="1" ht="12" customHeight="1" x14ac:dyDescent="0.25">
      <c r="A35" s="542"/>
      <c r="B35" s="143"/>
      <c r="C35" s="233" t="s">
        <v>96</v>
      </c>
      <c r="D35" s="188"/>
      <c r="E35" s="189"/>
      <c r="F35" s="189"/>
      <c r="G35" s="189"/>
      <c r="H35" s="188" t="s">
        <v>322</v>
      </c>
      <c r="I35" s="196" t="s">
        <v>323</v>
      </c>
      <c r="J35" s="143"/>
      <c r="K35" s="233" t="s">
        <v>41</v>
      </c>
      <c r="L35" s="196"/>
      <c r="M35" s="189"/>
      <c r="N35" s="189"/>
      <c r="O35" s="189"/>
      <c r="P35" s="188" t="s">
        <v>322</v>
      </c>
      <c r="Q35" s="196" t="s">
        <v>323</v>
      </c>
      <c r="R35" s="143"/>
      <c r="S35" s="233" t="s">
        <v>41</v>
      </c>
      <c r="T35" s="196"/>
      <c r="U35" s="189"/>
      <c r="V35" s="189"/>
      <c r="W35" s="189"/>
      <c r="X35" s="188" t="s">
        <v>320</v>
      </c>
      <c r="Y35" s="196" t="s">
        <v>321</v>
      </c>
      <c r="Z35" s="143"/>
      <c r="AA35" s="233"/>
      <c r="AB35" s="188"/>
      <c r="AC35" s="189"/>
      <c r="AD35" s="189"/>
      <c r="AE35" s="189"/>
      <c r="AF35" s="188"/>
      <c r="AG35" s="196"/>
      <c r="AH35" s="143"/>
      <c r="AI35" s="233"/>
      <c r="AJ35" s="188"/>
      <c r="AK35" s="189"/>
      <c r="AL35" s="189"/>
      <c r="AM35" s="189"/>
      <c r="AN35" s="188"/>
      <c r="AO35" s="196"/>
    </row>
    <row r="36" spans="1:41" s="74" customFormat="1" ht="12" customHeight="1" x14ac:dyDescent="0.25">
      <c r="A36" s="551" t="s">
        <v>39</v>
      </c>
      <c r="B36" s="560" t="s">
        <v>97</v>
      </c>
      <c r="C36" s="192" t="s">
        <v>63</v>
      </c>
      <c r="D36" s="267"/>
      <c r="E36" s="268"/>
      <c r="F36" s="268"/>
      <c r="G36" s="268"/>
      <c r="H36" s="267">
        <v>4.5</v>
      </c>
      <c r="I36" s="270">
        <f>SUM(E5:E34)</f>
        <v>5.5</v>
      </c>
      <c r="J36" s="554" t="s">
        <v>119</v>
      </c>
      <c r="K36" s="192" t="s">
        <v>63</v>
      </c>
      <c r="L36" s="267"/>
      <c r="M36" s="268"/>
      <c r="N36" s="268"/>
      <c r="O36" s="268"/>
      <c r="P36" s="267">
        <v>4.5</v>
      </c>
      <c r="Q36" s="270">
        <f>SUM(M5:M34)</f>
        <v>5.5</v>
      </c>
      <c r="R36" s="554" t="s">
        <v>39</v>
      </c>
      <c r="S36" s="192" t="s">
        <v>57</v>
      </c>
      <c r="T36" s="267"/>
      <c r="U36" s="268"/>
      <c r="V36" s="268"/>
      <c r="W36" s="268"/>
      <c r="X36" s="267">
        <v>4.5</v>
      </c>
      <c r="Y36" s="270">
        <f>SUM(U5:U34)</f>
        <v>5.5</v>
      </c>
      <c r="Z36" s="554"/>
      <c r="AA36" s="192"/>
      <c r="AB36" s="267"/>
      <c r="AC36" s="268"/>
      <c r="AD36" s="268"/>
      <c r="AE36" s="268"/>
      <c r="AF36" s="267"/>
      <c r="AG36" s="270"/>
      <c r="AH36" s="554"/>
      <c r="AI36" s="192"/>
      <c r="AJ36" s="267"/>
      <c r="AK36" s="268"/>
      <c r="AL36" s="268"/>
      <c r="AM36" s="268"/>
      <c r="AN36" s="267"/>
      <c r="AO36" s="270"/>
    </row>
    <row r="37" spans="1:41" s="75" customFormat="1" ht="12" customHeight="1" x14ac:dyDescent="0.25">
      <c r="A37" s="552"/>
      <c r="B37" s="561"/>
      <c r="C37" s="193" t="s">
        <v>64</v>
      </c>
      <c r="D37" s="270"/>
      <c r="E37" s="268"/>
      <c r="F37" s="268"/>
      <c r="G37" s="268"/>
      <c r="H37" s="270">
        <v>2</v>
      </c>
      <c r="I37" s="270">
        <f>SUM(F5:F35)</f>
        <v>2.5014285714285713</v>
      </c>
      <c r="J37" s="555"/>
      <c r="K37" s="193" t="s">
        <v>64</v>
      </c>
      <c r="L37" s="270"/>
      <c r="M37" s="268"/>
      <c r="N37" s="268"/>
      <c r="O37" s="268"/>
      <c r="P37" s="270">
        <v>2</v>
      </c>
      <c r="Q37" s="270">
        <f>SUM(N5:N35)</f>
        <v>2.6142857142857139</v>
      </c>
      <c r="R37" s="555"/>
      <c r="S37" s="193" t="s">
        <v>58</v>
      </c>
      <c r="T37" s="270"/>
      <c r="U37" s="268"/>
      <c r="V37" s="268"/>
      <c r="W37" s="268"/>
      <c r="X37" s="270">
        <v>2</v>
      </c>
      <c r="Y37" s="270">
        <f>SUM(V5:V35)</f>
        <v>2.9328571428571428</v>
      </c>
      <c r="Z37" s="555"/>
      <c r="AA37" s="193"/>
      <c r="AB37" s="270"/>
      <c r="AC37" s="268"/>
      <c r="AD37" s="268"/>
      <c r="AE37" s="268"/>
      <c r="AF37" s="270"/>
      <c r="AG37" s="270"/>
      <c r="AH37" s="555"/>
      <c r="AI37" s="193"/>
      <c r="AJ37" s="270"/>
      <c r="AK37" s="268"/>
      <c r="AL37" s="268"/>
      <c r="AM37" s="268"/>
      <c r="AN37" s="270"/>
      <c r="AO37" s="270"/>
    </row>
    <row r="38" spans="1:41" s="75" customFormat="1" ht="12" customHeight="1" x14ac:dyDescent="0.25">
      <c r="A38" s="552"/>
      <c r="B38" s="561"/>
      <c r="C38" s="194" t="s">
        <v>65</v>
      </c>
      <c r="D38" s="272"/>
      <c r="E38" s="267"/>
      <c r="F38" s="267"/>
      <c r="G38" s="267"/>
      <c r="H38" s="272">
        <v>1.5</v>
      </c>
      <c r="I38" s="270">
        <f>SUM(G7:G32)</f>
        <v>1.7000000000000002</v>
      </c>
      <c r="J38" s="555"/>
      <c r="K38" s="194" t="s">
        <v>65</v>
      </c>
      <c r="L38" s="272"/>
      <c r="M38" s="267"/>
      <c r="N38" s="267"/>
      <c r="O38" s="267"/>
      <c r="P38" s="272">
        <v>1.5</v>
      </c>
      <c r="Q38" s="270">
        <f>SUM(O7:O32)</f>
        <v>1.68</v>
      </c>
      <c r="R38" s="555"/>
      <c r="S38" s="194" t="s">
        <v>59</v>
      </c>
      <c r="T38" s="272"/>
      <c r="U38" s="267"/>
      <c r="V38" s="267"/>
      <c r="W38" s="267"/>
      <c r="X38" s="272">
        <v>1.5</v>
      </c>
      <c r="Y38" s="270">
        <f>SUM(W7:W32)</f>
        <v>1.4700000000000002</v>
      </c>
      <c r="Z38" s="555"/>
      <c r="AA38" s="194"/>
      <c r="AB38" s="272"/>
      <c r="AC38" s="267"/>
      <c r="AD38" s="267"/>
      <c r="AE38" s="267"/>
      <c r="AF38" s="272"/>
      <c r="AG38" s="270"/>
      <c r="AH38" s="555"/>
      <c r="AI38" s="194"/>
      <c r="AJ38" s="272"/>
      <c r="AK38" s="267"/>
      <c r="AL38" s="267"/>
      <c r="AM38" s="267"/>
      <c r="AN38" s="272"/>
      <c r="AO38" s="270"/>
    </row>
    <row r="39" spans="1:41" s="74" customFormat="1" ht="12" customHeight="1" x14ac:dyDescent="0.25">
      <c r="A39" s="552"/>
      <c r="B39" s="561"/>
      <c r="C39" s="194" t="s">
        <v>66</v>
      </c>
      <c r="D39" s="272"/>
      <c r="E39" s="270"/>
      <c r="F39" s="270"/>
      <c r="G39" s="270"/>
      <c r="H39" s="272">
        <v>1</v>
      </c>
      <c r="I39" s="270">
        <f>D34</f>
        <v>0</v>
      </c>
      <c r="J39" s="555"/>
      <c r="K39" s="194" t="s">
        <v>66</v>
      </c>
      <c r="L39" s="272"/>
      <c r="M39" s="270"/>
      <c r="N39" s="270"/>
      <c r="O39" s="270"/>
      <c r="P39" s="272">
        <v>1</v>
      </c>
      <c r="Q39" s="270">
        <f>L34</f>
        <v>1</v>
      </c>
      <c r="R39" s="555"/>
      <c r="S39" s="194" t="s">
        <v>60</v>
      </c>
      <c r="T39" s="272"/>
      <c r="U39" s="270"/>
      <c r="V39" s="270"/>
      <c r="W39" s="270"/>
      <c r="X39" s="272">
        <v>1</v>
      </c>
      <c r="Y39" s="270">
        <f>T34</f>
        <v>0</v>
      </c>
      <c r="Z39" s="555"/>
      <c r="AA39" s="194"/>
      <c r="AB39" s="272"/>
      <c r="AC39" s="270"/>
      <c r="AD39" s="270"/>
      <c r="AE39" s="270"/>
      <c r="AF39" s="272"/>
      <c r="AG39" s="270"/>
      <c r="AH39" s="555"/>
      <c r="AI39" s="194"/>
      <c r="AJ39" s="272"/>
      <c r="AK39" s="270"/>
      <c r="AL39" s="270"/>
      <c r="AM39" s="270"/>
      <c r="AN39" s="272"/>
      <c r="AO39" s="270"/>
    </row>
    <row r="40" spans="1:41" s="74" customFormat="1" ht="12" customHeight="1" x14ac:dyDescent="0.25">
      <c r="A40" s="552"/>
      <c r="B40" s="561"/>
      <c r="C40" s="195" t="s">
        <v>67</v>
      </c>
      <c r="D40" s="272"/>
      <c r="E40" s="272"/>
      <c r="F40" s="272"/>
      <c r="G40" s="272"/>
      <c r="H40" s="272">
        <v>2</v>
      </c>
      <c r="I40" s="270">
        <v>2.4</v>
      </c>
      <c r="J40" s="555"/>
      <c r="K40" s="195" t="s">
        <v>67</v>
      </c>
      <c r="L40" s="272"/>
      <c r="M40" s="272"/>
      <c r="N40" s="272"/>
      <c r="O40" s="272"/>
      <c r="P40" s="272">
        <v>2</v>
      </c>
      <c r="Q40" s="270">
        <v>2.4</v>
      </c>
      <c r="R40" s="555"/>
      <c r="S40" s="195" t="s">
        <v>61</v>
      </c>
      <c r="T40" s="272"/>
      <c r="U40" s="272"/>
      <c r="V40" s="272"/>
      <c r="W40" s="272"/>
      <c r="X40" s="272">
        <v>2</v>
      </c>
      <c r="Y40" s="270">
        <v>2.4</v>
      </c>
      <c r="Z40" s="555"/>
      <c r="AA40" s="195"/>
      <c r="AB40" s="272"/>
      <c r="AC40" s="272"/>
      <c r="AD40" s="272"/>
      <c r="AE40" s="272"/>
      <c r="AF40" s="272"/>
      <c r="AG40" s="270"/>
      <c r="AH40" s="555"/>
      <c r="AI40" s="195"/>
      <c r="AJ40" s="272"/>
      <c r="AK40" s="272"/>
      <c r="AL40" s="272"/>
      <c r="AM40" s="272"/>
      <c r="AN40" s="272"/>
      <c r="AO40" s="270"/>
    </row>
    <row r="41" spans="1:41" s="74" customFormat="1" ht="12" customHeight="1" x14ac:dyDescent="0.25">
      <c r="A41" s="553"/>
      <c r="B41" s="562"/>
      <c r="C41" s="194" t="s">
        <v>68</v>
      </c>
      <c r="D41" s="272"/>
      <c r="E41" s="272"/>
      <c r="F41" s="272"/>
      <c r="G41" s="272"/>
      <c r="H41" s="274"/>
      <c r="I41" s="274">
        <f>(I36*70)+(I37*75)+(I38*25)+(I39*60)+(I40*45)</f>
        <v>723.10714285714289</v>
      </c>
      <c r="J41" s="556"/>
      <c r="K41" s="194" t="s">
        <v>68</v>
      </c>
      <c r="L41" s="272"/>
      <c r="M41" s="272"/>
      <c r="N41" s="272"/>
      <c r="O41" s="272"/>
      <c r="P41" s="272"/>
      <c r="Q41" s="274">
        <f>(Q36*70)+(Q37*75)+(Q38*25)+(Q39*60)+(Q40*45)</f>
        <v>791.07142857142856</v>
      </c>
      <c r="R41" s="556"/>
      <c r="S41" s="194" t="s">
        <v>62</v>
      </c>
      <c r="T41" s="272"/>
      <c r="U41" s="272"/>
      <c r="V41" s="272"/>
      <c r="W41" s="272"/>
      <c r="X41" s="272"/>
      <c r="Y41" s="274">
        <f>(Y36*70)+(Y37*75)+(Y38*25)+(Y39*60)+(Y40*45)</f>
        <v>749.71428571428578</v>
      </c>
      <c r="Z41" s="556"/>
      <c r="AA41" s="194"/>
      <c r="AB41" s="272"/>
      <c r="AC41" s="272"/>
      <c r="AD41" s="272"/>
      <c r="AE41" s="272"/>
      <c r="AF41" s="274"/>
      <c r="AG41" s="274"/>
      <c r="AH41" s="556"/>
      <c r="AI41" s="194"/>
      <c r="AJ41" s="272"/>
      <c r="AK41" s="272"/>
      <c r="AL41" s="272"/>
      <c r="AM41" s="272"/>
      <c r="AN41" s="274"/>
      <c r="AO41" s="274"/>
    </row>
    <row r="42" spans="1:41" ht="9.75" customHeight="1" x14ac:dyDescent="0.25"/>
    <row r="43" spans="1:41" ht="14.1" customHeight="1" x14ac:dyDescent="0.25">
      <c r="C43" s="21" t="s">
        <v>121</v>
      </c>
      <c r="K43" s="21" t="s">
        <v>120</v>
      </c>
      <c r="S43" s="21" t="s">
        <v>122</v>
      </c>
      <c r="AA43" s="21" t="s">
        <v>123</v>
      </c>
    </row>
  </sheetData>
  <mergeCells count="24">
    <mergeCell ref="K2:AO2"/>
    <mergeCell ref="A3:A4"/>
    <mergeCell ref="C3:D3"/>
    <mergeCell ref="K3:L3"/>
    <mergeCell ref="S3:T3"/>
    <mergeCell ref="AA3:AB3"/>
    <mergeCell ref="AI3:AJ3"/>
    <mergeCell ref="A5:A7"/>
    <mergeCell ref="A8:A15"/>
    <mergeCell ref="A16:A23"/>
    <mergeCell ref="A24:A27"/>
    <mergeCell ref="D1:J1"/>
    <mergeCell ref="AI25:AI27"/>
    <mergeCell ref="A28:A35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</mergeCells>
  <phoneticPr fontId="20" type="noConversion"/>
  <pageMargins left="0.19685039370078741" right="0" top="0" bottom="0" header="0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10月菜單</vt:lpstr>
      <vt:lpstr>10月素菜單</vt:lpstr>
      <vt:lpstr>1001~1005</vt:lpstr>
      <vt:lpstr>1008~1012</vt:lpstr>
      <vt:lpstr>1015~1019</vt:lpstr>
      <vt:lpstr>1022~1026</vt:lpstr>
      <vt:lpstr>1029~1031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使用者</cp:lastModifiedBy>
  <cp:lastPrinted>2018-09-21T03:00:02Z</cp:lastPrinted>
  <dcterms:created xsi:type="dcterms:W3CDTF">2010-08-25T11:17:24Z</dcterms:created>
  <dcterms:modified xsi:type="dcterms:W3CDTF">2018-09-26T03:55:48Z</dcterms:modified>
</cp:coreProperties>
</file>